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pectreind-my.sharepoint.com/personal/chrisa_spectreind_com/Documents/SPECTRE INDUSTRIES LLC/SPECTRE IND. BUSINESS FILES/DEALER TOOLS/"/>
    </mc:Choice>
  </mc:AlternateContent>
  <xr:revisionPtr revIDLastSave="11" documentId="8_{1428E45D-44AF-4E71-8F51-F742BA5C9D39}" xr6:coauthVersionLast="47" xr6:coauthVersionMax="47" xr10:uidLastSave="{36E885AC-61A6-4E3A-9810-9688D3A2B4F7}"/>
  <bookViews>
    <workbookView minimized="1" xWindow="400" yWindow="300" windowWidth="18400" windowHeight="10200" xr2:uid="{00000000-000D-0000-FFFF-FFFF00000000}"/>
  </bookViews>
  <sheets>
    <sheet name="DATA ENTRY" sheetId="4" r:id="rId1"/>
    <sheet name="SAVINGS CALCULATOR" sheetId="1" r:id="rId2"/>
    <sheet name="ICE DATA" sheetId="2" r:id="rId3"/>
    <sheet name="ELECT DATA" sheetId="3" r:id="rId4"/>
    <sheet name="BAT DATA" sheetId="5" state="hidden" r:id="rId5"/>
  </sheets>
  <definedNames>
    <definedName name="Electric">'ELECT DATA'!$A$2:$A$77</definedName>
    <definedName name="ELECTRICPIC">INDEX('ELECT DATA'!$J$2:$J$105,MATCH('DATA ENTRY'!$F$18,'ELECT DATA'!$A$2:$A$105,0))</definedName>
    <definedName name="FORKLIFTPIC">INDEX('ICE DATA'!$J$2:$J$305,MATCH('DATA ENTRY'!$C$18,'ICE DATA'!$A$2:$A$305,0))</definedName>
    <definedName name="Lifttruckpic">INDEX('ICE DATA'!$J$2:$J$306,MATCH('ICE DATA'!$A$2:$A$305,0))</definedName>
    <definedName name="Model">'ICE DATA'!$A$2:$A$605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5" i="1" l="1"/>
  <c r="E12" i="1" l="1"/>
  <c r="G72" i="3"/>
  <c r="G67" i="3"/>
  <c r="G65" i="3"/>
  <c r="G18" i="3"/>
  <c r="G16" i="3"/>
  <c r="E13" i="1" l="1"/>
  <c r="E11" i="1"/>
  <c r="G31" i="3"/>
  <c r="E15" i="1"/>
  <c r="E29" i="1" s="1"/>
  <c r="E46" i="1"/>
  <c r="E47" i="1" s="1"/>
  <c r="E49" i="1" s="1"/>
  <c r="E50" i="1" s="1"/>
  <c r="E56" i="1" s="1"/>
  <c r="E45" i="1"/>
  <c r="E32" i="1"/>
  <c r="E31" i="1"/>
  <c r="E30" i="1"/>
  <c r="D6" i="1"/>
  <c r="A6" i="1"/>
  <c r="A5" i="1"/>
  <c r="A4" i="1"/>
  <c r="A3" i="1"/>
  <c r="E24" i="1"/>
  <c r="C24" i="1"/>
  <c r="C36" i="1"/>
  <c r="C48" i="1"/>
  <c r="C49" i="1"/>
  <c r="C50" i="1"/>
  <c r="C56" i="1"/>
  <c r="C63" i="1"/>
  <c r="E36" i="1"/>
  <c r="E48" i="1"/>
  <c r="E43" i="1"/>
  <c r="E44" i="1"/>
  <c r="E35" i="1"/>
  <c r="E21" i="1"/>
  <c r="C21" i="1"/>
  <c r="E22" i="1"/>
  <c r="C22" i="1"/>
  <c r="E9" i="1"/>
  <c r="E10" i="1"/>
  <c r="C9" i="1"/>
  <c r="C10" i="1"/>
  <c r="C70" i="1"/>
  <c r="E23" i="1"/>
  <c r="E25" i="1"/>
  <c r="E54" i="1"/>
  <c r="C23" i="1"/>
  <c r="C54" i="1"/>
  <c r="D17" i="1"/>
  <c r="E17" i="1"/>
  <c r="E16" i="1"/>
  <c r="E14" i="1"/>
  <c r="D16" i="1"/>
  <c r="D15" i="1"/>
  <c r="D14" i="1"/>
  <c r="D13" i="1"/>
  <c r="D12" i="1"/>
  <c r="D11" i="1"/>
  <c r="D10" i="1"/>
  <c r="D9" i="1"/>
  <c r="B17" i="1"/>
  <c r="B16" i="1"/>
  <c r="B15" i="1"/>
  <c r="B14" i="1"/>
  <c r="B13" i="1"/>
  <c r="B12" i="1"/>
  <c r="B11" i="1"/>
  <c r="B10" i="1"/>
  <c r="B9" i="1"/>
  <c r="G77" i="3"/>
  <c r="G76" i="3"/>
  <c r="G75" i="3"/>
  <c r="G74" i="3"/>
  <c r="G73" i="3"/>
  <c r="G71" i="3"/>
  <c r="G70" i="3"/>
  <c r="G69" i="3"/>
  <c r="G68" i="3"/>
  <c r="G66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0" i="3"/>
  <c r="G29" i="3"/>
  <c r="G28" i="3"/>
  <c r="G27" i="3"/>
  <c r="G26" i="3"/>
  <c r="G25" i="3"/>
  <c r="G24" i="3"/>
  <c r="G23" i="3"/>
  <c r="G22" i="3"/>
  <c r="G21" i="3"/>
  <c r="G20" i="3"/>
  <c r="G19" i="3"/>
  <c r="G17" i="3"/>
  <c r="G15" i="3"/>
  <c r="G14" i="3"/>
  <c r="G13" i="3"/>
  <c r="G12" i="3"/>
  <c r="G11" i="3"/>
  <c r="G10" i="3"/>
  <c r="G9" i="3"/>
  <c r="G8" i="3"/>
  <c r="G7" i="3"/>
  <c r="G6" i="3"/>
  <c r="G5" i="3"/>
  <c r="G4" i="3"/>
  <c r="G3" i="3"/>
  <c r="G2" i="3"/>
  <c r="C17" i="1"/>
  <c r="C16" i="1"/>
  <c r="C15" i="1"/>
  <c r="C34" i="1" s="1"/>
  <c r="C14" i="1"/>
  <c r="C13" i="1"/>
  <c r="C12" i="1"/>
  <c r="C11" i="1"/>
  <c r="C61" i="1"/>
  <c r="C68" i="1"/>
  <c r="E61" i="1"/>
  <c r="E68" i="1"/>
  <c r="E70" i="1" l="1"/>
  <c r="E63" i="1"/>
  <c r="E33" i="1"/>
  <c r="E34" i="1" s="1"/>
  <c r="E37" i="1" s="1"/>
  <c r="E38" i="1" s="1"/>
  <c r="E39" i="1" s="1"/>
  <c r="E55" i="1" s="1"/>
  <c r="C35" i="1"/>
  <c r="C37" i="1" s="1"/>
  <c r="C38" i="1" s="1"/>
  <c r="C39" i="1" s="1"/>
  <c r="C55" i="1" s="1"/>
  <c r="E69" i="1" l="1"/>
  <c r="E57" i="1"/>
  <c r="E71" i="1" s="1"/>
  <c r="E62" i="1"/>
  <c r="C57" i="1"/>
  <c r="C62" i="1"/>
  <c r="C69" i="1"/>
  <c r="E64" i="1" l="1"/>
  <c r="C64" i="1"/>
  <c r="C71" i="1"/>
  <c r="E72" i="1" s="1"/>
  <c r="E58" i="1"/>
  <c r="E65" i="1" l="1"/>
</calcChain>
</file>

<file path=xl/sharedStrings.xml><?xml version="1.0" encoding="utf-8"?>
<sst xmlns="http://schemas.openxmlformats.org/spreadsheetml/2006/main" count="614" uniqueCount="243">
  <si>
    <t>Fuel</t>
  </si>
  <si>
    <t>Annual Fuel Usage</t>
  </si>
  <si>
    <t>Annual Maintenance Cost</t>
  </si>
  <si>
    <t>Equipment Specifications</t>
  </si>
  <si>
    <t>Equipment Acquisition Cost</t>
  </si>
  <si>
    <t>kW</t>
  </si>
  <si>
    <t>ICE vs. Electric Cost of Ownership Comparison</t>
  </si>
  <si>
    <t>Model</t>
  </si>
  <si>
    <t>Make</t>
  </si>
  <si>
    <t>Capacity (Lbs)</t>
  </si>
  <si>
    <t>Max Speed (MPH)</t>
  </si>
  <si>
    <t>3-Stg Mast Max Lift Speed (FPM)</t>
  </si>
  <si>
    <t>GLC030VX</t>
  </si>
  <si>
    <t>YALE</t>
  </si>
  <si>
    <t>LPS</t>
  </si>
  <si>
    <t>PSI</t>
  </si>
  <si>
    <t>2.0L</t>
  </si>
  <si>
    <t>GLC035VX</t>
  </si>
  <si>
    <t>GLC040SVX</t>
  </si>
  <si>
    <t>GLC040VX 2.4L</t>
  </si>
  <si>
    <t>2.4L</t>
  </si>
  <si>
    <t>GLC040VX 2.5L</t>
  </si>
  <si>
    <t>KUBOTA</t>
  </si>
  <si>
    <t>2.5L</t>
  </si>
  <si>
    <t>GLC050VX 2.4L</t>
  </si>
  <si>
    <t>GLC050VX 2.5L</t>
  </si>
  <si>
    <t>GLC055VX 2.4L</t>
  </si>
  <si>
    <t>GLC055VX 2.5L</t>
  </si>
  <si>
    <t>GLC060VX 2.4L</t>
  </si>
  <si>
    <t>GLC060VX 2.5L</t>
  </si>
  <si>
    <t>GLC070VX 2.4L</t>
  </si>
  <si>
    <t>GLC070VX 2.5L</t>
  </si>
  <si>
    <t>GLC080VX</t>
  </si>
  <si>
    <t>3.8L</t>
  </si>
  <si>
    <t>GLC080VXBCS</t>
  </si>
  <si>
    <t>GLC100VX</t>
  </si>
  <si>
    <t>GLC100VXBCS</t>
  </si>
  <si>
    <t>GLC120VX</t>
  </si>
  <si>
    <t>GLC120VXPRS</t>
  </si>
  <si>
    <t>GLC050LX</t>
  </si>
  <si>
    <t>GLP040MX</t>
  </si>
  <si>
    <t>GLP050MX</t>
  </si>
  <si>
    <t>GLP060MX</t>
  </si>
  <si>
    <t>GLP030VX</t>
  </si>
  <si>
    <t>GLP035VX</t>
  </si>
  <si>
    <t>GLP040SVX</t>
  </si>
  <si>
    <t>GLP040VX 2.4L</t>
  </si>
  <si>
    <t>GLP040VX 2.5L</t>
  </si>
  <si>
    <t>GLP050VX 2.4L</t>
  </si>
  <si>
    <t>GLP050VX 2.5L</t>
  </si>
  <si>
    <t>GLP060VX 2.4L</t>
  </si>
  <si>
    <t>GLP060VX 2.5L</t>
  </si>
  <si>
    <t>GLP070VX 2.4L</t>
  </si>
  <si>
    <t>GLP070VX 2.5L</t>
  </si>
  <si>
    <t>GLP080VX 4.3L</t>
  </si>
  <si>
    <t>4.3L</t>
  </si>
  <si>
    <t>GLP080VX 3.8L</t>
  </si>
  <si>
    <t>GLP090VX 4.3L</t>
  </si>
  <si>
    <t>GLP090VX 3.8L</t>
  </si>
  <si>
    <t>GLP100VX 4.3L</t>
  </si>
  <si>
    <t>GLP100VX 3.8L</t>
  </si>
  <si>
    <t>GLP110VX 4.3L</t>
  </si>
  <si>
    <t>GLP110VX 3.8L</t>
  </si>
  <si>
    <t>GLP120VX 4.3L</t>
  </si>
  <si>
    <t>GLP120VX 3.8L</t>
  </si>
  <si>
    <t>ESC030AD</t>
  </si>
  <si>
    <t>ELECTRIC</t>
  </si>
  <si>
    <t>ESC035AD</t>
  </si>
  <si>
    <t>ESC040AD</t>
  </si>
  <si>
    <t>ERP030VT 36v</t>
  </si>
  <si>
    <t>ERP030VT 48v</t>
  </si>
  <si>
    <t>ERP035VT 36v</t>
  </si>
  <si>
    <t>ERP035VT 48v</t>
  </si>
  <si>
    <t>ERP040VT 36v</t>
  </si>
  <si>
    <t>ERP040VT 48v</t>
  </si>
  <si>
    <t>ERP030VF 36v</t>
  </si>
  <si>
    <t>ERP030VF 48v</t>
  </si>
  <si>
    <t>ERP035VF 36v</t>
  </si>
  <si>
    <t>ERP035VF 48v</t>
  </si>
  <si>
    <t>ERP040VF 36v</t>
  </si>
  <si>
    <t>ERP040VF 48v</t>
  </si>
  <si>
    <t>ERC030VA 36v</t>
  </si>
  <si>
    <t>ERC030VA 48v</t>
  </si>
  <si>
    <t>ERC035VA 36v</t>
  </si>
  <si>
    <t>ERC035VA 48v</t>
  </si>
  <si>
    <t>ERC040VA 36v</t>
  </si>
  <si>
    <t>ERC040VA 48v</t>
  </si>
  <si>
    <t>ERC045VG 36v</t>
  </si>
  <si>
    <t>ERC045VG 48v</t>
  </si>
  <si>
    <t>ERC045VG 48v HI</t>
  </si>
  <si>
    <t>ERC045VG 80v HI</t>
  </si>
  <si>
    <t>ERC050VG 36v</t>
  </si>
  <si>
    <t>ERC050VG 48v</t>
  </si>
  <si>
    <t>ERC050VG 48v HI</t>
  </si>
  <si>
    <t>ERC050VG 80v HI</t>
  </si>
  <si>
    <t>ERC055VG 36v</t>
  </si>
  <si>
    <t>ERC055VG 48v</t>
  </si>
  <si>
    <t>ERC055VG 48v HI</t>
  </si>
  <si>
    <t>ERC055VG 80v HI</t>
  </si>
  <si>
    <t>ERC060VG 36v</t>
  </si>
  <si>
    <t>ERC060VG 48v</t>
  </si>
  <si>
    <t>ERC060VG 48v HI</t>
  </si>
  <si>
    <t>ERC060VG 80v HI</t>
  </si>
  <si>
    <t>ERC065VG 36v</t>
  </si>
  <si>
    <t>ERC065VG 48v</t>
  </si>
  <si>
    <t>ERC065VG 48v HI</t>
  </si>
  <si>
    <t>ERC065VG 80v HI</t>
  </si>
  <si>
    <t>ERC070VG 36v</t>
  </si>
  <si>
    <t>ERC070VG 48v</t>
  </si>
  <si>
    <t>ERC070VG 48v HI</t>
  </si>
  <si>
    <t>ERC070VG 80v HI</t>
  </si>
  <si>
    <t>ERC080VH 36v</t>
  </si>
  <si>
    <t>ERC080VH 48v</t>
  </si>
  <si>
    <t>ERC080VH 80v</t>
  </si>
  <si>
    <t>ERC100VHS 36v</t>
  </si>
  <si>
    <t>ERC100VHS 48v</t>
  </si>
  <si>
    <t>ERC100VHS 80v</t>
  </si>
  <si>
    <t>ERC100VH 36v</t>
  </si>
  <si>
    <t>ERC100VH 48v</t>
  </si>
  <si>
    <t>ERC100VH 80v</t>
  </si>
  <si>
    <t>ERC120VH 36v</t>
  </si>
  <si>
    <t>ERC120VH 48v</t>
  </si>
  <si>
    <t>ERC120VH 80v</t>
  </si>
  <si>
    <t>ERP045VL 80v</t>
  </si>
  <si>
    <t>ERP045VL 80v HI</t>
  </si>
  <si>
    <t>ERP050VL 80v</t>
  </si>
  <si>
    <t>ERP050VL 80v HI</t>
  </si>
  <si>
    <t>ERP060VL 80v</t>
  </si>
  <si>
    <t>ERP060VL 80v HI</t>
  </si>
  <si>
    <t>ERP070VL 80v</t>
  </si>
  <si>
    <t>ERP070VL 80v HI</t>
  </si>
  <si>
    <t>ERP080VM</t>
  </si>
  <si>
    <t>ERP090VM</t>
  </si>
  <si>
    <t>ERP100VM</t>
  </si>
  <si>
    <t>ERP100VML</t>
  </si>
  <si>
    <t>ERP110VM</t>
  </si>
  <si>
    <t>ERP120VM</t>
  </si>
  <si>
    <t>Voltage</t>
  </si>
  <si>
    <t>AH</t>
  </si>
  <si>
    <t>Liters</t>
  </si>
  <si>
    <t>Engine</t>
  </si>
  <si>
    <t>Total Purchase Price</t>
  </si>
  <si>
    <t xml:space="preserve">Battery Efficency </t>
  </si>
  <si>
    <t>Charger Efficency</t>
  </si>
  <si>
    <t>80% of Capacity kW</t>
  </si>
  <si>
    <t>Total Power Requirement (kW)</t>
  </si>
  <si>
    <t>Cost of kWh</t>
  </si>
  <si>
    <t>Annual Hours of Runtime</t>
  </si>
  <si>
    <t>Total Power Efficency</t>
  </si>
  <si>
    <t>Quantity of Trucks</t>
  </si>
  <si>
    <t>Average Purchase Price</t>
  </si>
  <si>
    <t>Annual Energy Cost per Truck</t>
  </si>
  <si>
    <t>Fuel Tank (Gal.)</t>
  </si>
  <si>
    <t>Cost Per Gallon</t>
  </si>
  <si>
    <t>Net Annual Watering Cost per Truck</t>
  </si>
  <si>
    <t>Customer Name:</t>
  </si>
  <si>
    <t>Company</t>
  </si>
  <si>
    <t>Address</t>
  </si>
  <si>
    <t>City</t>
  </si>
  <si>
    <t>State</t>
  </si>
  <si>
    <t>Zip</t>
  </si>
  <si>
    <t>Contact</t>
  </si>
  <si>
    <t>Phone</t>
  </si>
  <si>
    <t>Trucks Quoted:</t>
  </si>
  <si>
    <t>Electric Option (Select from drop down)</t>
  </si>
  <si>
    <t>ICE Option (Select from drop down)</t>
  </si>
  <si>
    <t>Total Sell Price</t>
  </si>
  <si>
    <t>No. of Units Quoted</t>
  </si>
  <si>
    <t>Total Price per kWh</t>
  </si>
  <si>
    <t>Total Price per LP Tank</t>
  </si>
  <si>
    <t>Annual Usage (Hrs.)</t>
  </si>
  <si>
    <t>(If Unknown default on $25.00)</t>
  </si>
  <si>
    <t>(If Unknown default on $0.10)</t>
  </si>
  <si>
    <t>Maintenance Rate per Hour</t>
  </si>
  <si>
    <t>(If unknown default on $2.50)</t>
  </si>
  <si>
    <t>(If unknown default on $1.75)</t>
  </si>
  <si>
    <t>(If unknown default of $35,000)</t>
  </si>
  <si>
    <t>Charger Type</t>
  </si>
  <si>
    <t>Opportunity</t>
  </si>
  <si>
    <t>Fast</t>
  </si>
  <si>
    <t>Charger Efficentcy</t>
  </si>
  <si>
    <t>Battery Efficentcy</t>
  </si>
  <si>
    <t>Charger Type (Select from drop down)</t>
  </si>
  <si>
    <t>Employee Annual Cost</t>
  </si>
  <si>
    <t>Annual Operator Cost</t>
  </si>
  <si>
    <t>Watering Options Quoted</t>
  </si>
  <si>
    <t>Watering Options</t>
  </si>
  <si>
    <t>I-Lite Sensor</t>
  </si>
  <si>
    <t>Watering Kit</t>
  </si>
  <si>
    <t>Automatic Watering</t>
  </si>
  <si>
    <t>Discount</t>
  </si>
  <si>
    <t>None</t>
  </si>
  <si>
    <t>Battery Watering Options</t>
  </si>
  <si>
    <t>Discount for Watering Options</t>
  </si>
  <si>
    <t>Annual Truck Maintanance</t>
  </si>
  <si>
    <t>Total Annual Maintenance Cost</t>
  </si>
  <si>
    <t>Total Monthly Fuel Cost</t>
  </si>
  <si>
    <t>Total Monthly</t>
  </si>
  <si>
    <t>Term of Ownership (Months)</t>
  </si>
  <si>
    <t>Total Monthly Acquistion Cost</t>
  </si>
  <si>
    <t>Total Monthly Maintenance Cost</t>
  </si>
  <si>
    <t>Grand Total Monthly Cost</t>
  </si>
  <si>
    <t>Cost Summary</t>
  </si>
  <si>
    <t>Total Annual Acquistion Cost</t>
  </si>
  <si>
    <t>Total Annual Fuel Cost</t>
  </si>
  <si>
    <t>Grand Total Annual Cost</t>
  </si>
  <si>
    <t>Total Lifetime Acquistion Cost</t>
  </si>
  <si>
    <t>Total Lifetime Fuel Cost</t>
  </si>
  <si>
    <t>Total Lifetime Maintenance Cost</t>
  </si>
  <si>
    <t>Grand Total Lifetime Savings</t>
  </si>
  <si>
    <t>Grand Total Annual Savings</t>
  </si>
  <si>
    <t xml:space="preserve"> Grand Total Monthly Savings</t>
  </si>
  <si>
    <t>Prepared for:</t>
  </si>
  <si>
    <t>ABC Company</t>
  </si>
  <si>
    <t>123 Main Street</t>
  </si>
  <si>
    <t>OH</t>
  </si>
  <si>
    <t>123-456-7890</t>
  </si>
  <si>
    <t>John Doe</t>
  </si>
  <si>
    <t>Salesperson</t>
  </si>
  <si>
    <t>Salesperson Phone</t>
  </si>
  <si>
    <t>DATA ENTRY</t>
  </si>
  <si>
    <t>Conventional</t>
  </si>
  <si>
    <t>Mike Smith</t>
  </si>
  <si>
    <t>123-456-1234</t>
  </si>
  <si>
    <t>Enter Value for Every Yellow Box   |   Select Value for Every Orange Box</t>
  </si>
  <si>
    <t>Annual Fuel Cost per Truck</t>
  </si>
  <si>
    <t>Total Fleet Annual Fuel Cost</t>
  </si>
  <si>
    <t>Total Fleet Annual Energy Cost</t>
  </si>
  <si>
    <t>Total Fleet Monthly Fuel Cost</t>
  </si>
  <si>
    <t>Total Fleet Monthly Energy Cost</t>
  </si>
  <si>
    <t>Annual Battery Watering per Truck</t>
  </si>
  <si>
    <t>Chagrin Falls</t>
  </si>
  <si>
    <t>Grand Total Lifetime Cost</t>
  </si>
  <si>
    <t>H40FTS</t>
  </si>
  <si>
    <t>HYSTER</t>
  </si>
  <si>
    <t>H50XT</t>
  </si>
  <si>
    <t>H60XT</t>
  </si>
  <si>
    <t>H80FT</t>
  </si>
  <si>
    <t>J40XN 36v</t>
  </si>
  <si>
    <t>J40XN 48v</t>
  </si>
  <si>
    <t>J60XN 80v</t>
  </si>
  <si>
    <t>J50XN 80v</t>
  </si>
  <si>
    <t>J80XN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</si>
</sst>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i/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3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20"/>
      <color theme="1"/>
      <name val="Calibri"/>
      <family val="2"/>
      <scheme val="minor"/>
    </font>
    <font>
      <b/>
      <i/>
      <sz val="25"/>
      <color theme="1"/>
      <name val="Calibri"/>
      <family val="2"/>
      <scheme val="minor"/>
    </font>
    <font>
      <sz val="20"/>
      <name val="Calibri"/>
      <family val="2"/>
      <scheme val="minor"/>
    </font>
    <font>
      <sz val="11"/>
      <name val="Calibri"/>
      <family val="2"/>
      <scheme val="minor"/>
    </font>
    <font>
      <sz val="6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i/>
      <sz val="1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i/>
      <sz val="16"/>
      <color theme="3" tint="-0.249977111117893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119">
    <xf numFmtId="0" fontId="0" fillId="0" borderId="0" xfId="0"/>
    <xf numFmtId="44" fontId="0" fillId="0" borderId="0" xfId="0" applyNumberFormat="1"/>
    <xf numFmtId="0" fontId="1" fillId="0" borderId="0" xfId="0" applyFont="1"/>
    <xf numFmtId="9" fontId="0" fillId="0" borderId="0" xfId="0" applyNumberFormat="1"/>
    <xf numFmtId="0" fontId="2" fillId="3" borderId="4" xfId="0" applyFont="1" applyFill="1" applyBorder="1" applyAlignment="1">
      <alignment horizontal="right"/>
    </xf>
    <xf numFmtId="0" fontId="2" fillId="3" borderId="5" xfId="0" applyFont="1" applyFill="1" applyBorder="1" applyAlignment="1">
      <alignment horizontal="right"/>
    </xf>
    <xf numFmtId="0" fontId="2" fillId="4" borderId="4" xfId="0" applyFont="1" applyFill="1" applyBorder="1" applyAlignment="1">
      <alignment horizontal="right"/>
    </xf>
    <xf numFmtId="0" fontId="2" fillId="4" borderId="6" xfId="0" applyFont="1" applyFill="1" applyBorder="1" applyAlignment="1">
      <alignment horizontal="right"/>
    </xf>
    <xf numFmtId="0" fontId="2" fillId="4" borderId="7" xfId="0" applyFont="1" applyFill="1" applyBorder="1" applyAlignment="1">
      <alignment horizontal="right"/>
    </xf>
    <xf numFmtId="0" fontId="2" fillId="4" borderId="5" xfId="0" applyFont="1" applyFill="1" applyBorder="1" applyAlignment="1">
      <alignment horizontal="right"/>
    </xf>
    <xf numFmtId="0" fontId="3" fillId="2" borderId="8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right"/>
    </xf>
    <xf numFmtId="0" fontId="0" fillId="0" borderId="11" xfId="0" applyBorder="1"/>
    <xf numFmtId="0" fontId="2" fillId="4" borderId="11" xfId="0" applyFont="1" applyFill="1" applyBorder="1" applyAlignment="1">
      <alignment horizontal="right"/>
    </xf>
    <xf numFmtId="0" fontId="3" fillId="2" borderId="11" xfId="0" applyFont="1" applyFill="1" applyBorder="1" applyAlignment="1">
      <alignment horizontal="center"/>
    </xf>
    <xf numFmtId="0" fontId="10" fillId="0" borderId="0" xfId="0" applyFont="1"/>
    <xf numFmtId="0" fontId="4" fillId="0" borderId="0" xfId="0" applyFont="1"/>
    <xf numFmtId="10" fontId="0" fillId="0" borderId="0" xfId="0" applyNumberFormat="1"/>
    <xf numFmtId="0" fontId="0" fillId="0" borderId="19" xfId="0" applyBorder="1"/>
    <xf numFmtId="0" fontId="17" fillId="0" borderId="0" xfId="0" applyFont="1"/>
    <xf numFmtId="0" fontId="0" fillId="0" borderId="0" xfId="0" applyAlignment="1">
      <alignment vertical="top"/>
    </xf>
    <xf numFmtId="0" fontId="0" fillId="2" borderId="0" xfId="0" applyFill="1" applyProtection="1">
      <protection locked="0" hidden="1"/>
    </xf>
    <xf numFmtId="0" fontId="8" fillId="2" borderId="0" xfId="0" applyFont="1" applyFill="1" applyProtection="1">
      <protection locked="0" hidden="1"/>
    </xf>
    <xf numFmtId="0" fontId="14" fillId="2" borderId="0" xfId="0" applyFont="1" applyFill="1" applyProtection="1">
      <protection locked="0" hidden="1"/>
    </xf>
    <xf numFmtId="0" fontId="8" fillId="2" borderId="0" xfId="0" applyFont="1" applyFill="1" applyAlignment="1" applyProtection="1">
      <alignment vertical="top"/>
      <protection locked="0" hidden="1"/>
    </xf>
    <xf numFmtId="0" fontId="14" fillId="2" borderId="0" xfId="0" applyFont="1" applyFill="1" applyAlignment="1" applyProtection="1">
      <alignment vertical="top"/>
      <protection locked="0" hidden="1"/>
    </xf>
    <xf numFmtId="0" fontId="1" fillId="2" borderId="0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Alignment="1" applyProtection="1">
      <alignment horizontal="right"/>
      <protection locked="0" hidden="1"/>
    </xf>
    <xf numFmtId="0" fontId="7" fillId="0" borderId="0" xfId="0" applyFont="1" applyAlignment="1" applyProtection="1">
      <alignment horizontal="center"/>
      <protection locked="0" hidden="1"/>
    </xf>
    <xf numFmtId="0" fontId="4" fillId="2" borderId="0" xfId="0" applyFont="1" applyFill="1" applyBorder="1" applyAlignment="1" applyProtection="1">
      <alignment horizontal="center"/>
      <protection locked="0" hidden="1"/>
    </xf>
    <xf numFmtId="0" fontId="11" fillId="2" borderId="0" xfId="0" applyFont="1" applyFill="1" applyAlignment="1" applyProtection="1">
      <alignment horizontal="center"/>
      <protection locked="0" hidden="1"/>
    </xf>
    <xf numFmtId="0" fontId="12" fillId="2" borderId="0" xfId="0" applyFont="1" applyFill="1" applyBorder="1" applyAlignment="1" applyProtection="1">
      <alignment horizontal="center"/>
      <protection locked="0" hidden="1"/>
    </xf>
    <xf numFmtId="0" fontId="1" fillId="2" borderId="0" xfId="0" applyFont="1" applyFill="1" applyBorder="1" applyProtection="1">
      <protection locked="0" hidden="1"/>
    </xf>
    <xf numFmtId="7" fontId="7" fillId="2" borderId="12" xfId="0" applyNumberFormat="1" applyFont="1" applyFill="1" applyBorder="1" applyAlignment="1" applyProtection="1">
      <alignment horizontal="center"/>
      <protection locked="0" hidden="1"/>
    </xf>
    <xf numFmtId="0" fontId="4" fillId="2" borderId="0" xfId="0" applyFont="1" applyFill="1" applyProtection="1">
      <protection locked="0" hidden="1"/>
    </xf>
    <xf numFmtId="0" fontId="4" fillId="2" borderId="0" xfId="0" applyFont="1" applyFill="1" applyBorder="1" applyProtection="1">
      <protection locked="0" hidden="1"/>
    </xf>
    <xf numFmtId="44" fontId="4" fillId="2" borderId="0" xfId="0" applyNumberFormat="1" applyFont="1" applyFill="1" applyBorder="1" applyProtection="1">
      <protection locked="0" hidden="1"/>
    </xf>
    <xf numFmtId="0" fontId="0" fillId="2" borderId="0" xfId="0" applyFill="1" applyBorder="1" applyProtection="1">
      <protection locked="0" hidden="1"/>
    </xf>
    <xf numFmtId="0" fontId="0" fillId="0" borderId="0" xfId="0" applyProtection="1">
      <protection locked="0" hidden="1"/>
    </xf>
    <xf numFmtId="44" fontId="0" fillId="2" borderId="0" xfId="0" applyNumberFormat="1" applyFill="1" applyProtection="1">
      <protection locked="0" hidden="1"/>
    </xf>
    <xf numFmtId="0" fontId="1" fillId="2" borderId="0" xfId="0" applyFont="1" applyFill="1" applyProtection="1">
      <protection locked="0" hidden="1"/>
    </xf>
    <xf numFmtId="44" fontId="6" fillId="2" borderId="0" xfId="0" applyNumberFormat="1" applyFont="1" applyFill="1" applyAlignment="1" applyProtection="1">
      <alignment horizontal="right"/>
      <protection locked="0" hidden="1"/>
    </xf>
    <xf numFmtId="44" fontId="1" fillId="2" borderId="0" xfId="0" applyNumberFormat="1" applyFont="1" applyFill="1" applyProtection="1">
      <protection locked="0" hidden="1"/>
    </xf>
    <xf numFmtId="44" fontId="1" fillId="2" borderId="0" xfId="0" applyNumberFormat="1" applyFont="1" applyFill="1" applyBorder="1" applyProtection="1">
      <protection locked="0" hidden="1"/>
    </xf>
    <xf numFmtId="164" fontId="7" fillId="2" borderId="12" xfId="0" applyNumberFormat="1" applyFont="1" applyFill="1" applyBorder="1" applyAlignment="1" applyProtection="1">
      <alignment horizontal="center"/>
      <protection locked="0" hidden="1"/>
    </xf>
    <xf numFmtId="164" fontId="7" fillId="2" borderId="14" xfId="0" applyNumberFormat="1" applyFont="1" applyFill="1" applyBorder="1" applyAlignment="1" applyProtection="1">
      <alignment horizontal="center"/>
      <protection locked="0" hidden="1"/>
    </xf>
    <xf numFmtId="0" fontId="0" fillId="2" borderId="0" xfId="0" applyFill="1" applyBorder="1" applyAlignment="1" applyProtection="1">
      <alignment horizontal="center"/>
      <protection locked="0" hidden="1"/>
    </xf>
    <xf numFmtId="7" fontId="7" fillId="2" borderId="0" xfId="0" applyNumberFormat="1" applyFont="1" applyFill="1" applyBorder="1" applyAlignment="1" applyProtection="1">
      <alignment horizontal="center"/>
      <protection locked="0" hidden="1"/>
    </xf>
    <xf numFmtId="7" fontId="0" fillId="2" borderId="0" xfId="0" applyNumberFormat="1" applyFill="1" applyBorder="1" applyProtection="1">
      <protection locked="0" hidden="1"/>
    </xf>
    <xf numFmtId="0" fontId="0" fillId="0" borderId="0" xfId="0" applyProtection="1">
      <protection hidden="1"/>
    </xf>
    <xf numFmtId="0" fontId="0" fillId="5" borderId="0" xfId="0" applyFill="1" applyProtection="1">
      <protection hidden="1"/>
    </xf>
    <xf numFmtId="0" fontId="0" fillId="5" borderId="0" xfId="0" applyFill="1" applyAlignment="1" applyProtection="1">
      <alignment vertical="top"/>
      <protection hidden="1"/>
    </xf>
    <xf numFmtId="0" fontId="13" fillId="2" borderId="0" xfId="0" applyFont="1" applyFill="1" applyAlignment="1" applyProtection="1">
      <alignment horizontal="center" vertical="top"/>
      <protection hidden="1"/>
    </xf>
    <xf numFmtId="0" fontId="0" fillId="2" borderId="0" xfId="0" applyFill="1" applyProtection="1">
      <protection hidden="1"/>
    </xf>
    <xf numFmtId="0" fontId="9" fillId="2" borderId="0" xfId="0" applyFont="1" applyFill="1" applyProtection="1">
      <protection hidden="1"/>
    </xf>
    <xf numFmtId="0" fontId="20" fillId="2" borderId="0" xfId="0" applyFont="1" applyFill="1" applyProtection="1">
      <protection hidden="1"/>
    </xf>
    <xf numFmtId="0" fontId="21" fillId="2" borderId="0" xfId="0" applyFont="1" applyFill="1" applyProtection="1">
      <protection hidden="1"/>
    </xf>
    <xf numFmtId="0" fontId="22" fillId="2" borderId="0" xfId="0" applyFont="1" applyFill="1" applyProtection="1">
      <protection hidden="1"/>
    </xf>
    <xf numFmtId="0" fontId="22" fillId="2" borderId="0" xfId="0" applyFont="1" applyFill="1" applyAlignment="1" applyProtection="1">
      <alignment horizontal="center"/>
      <protection hidden="1"/>
    </xf>
    <xf numFmtId="0" fontId="24" fillId="2" borderId="0" xfId="0" applyFont="1" applyFill="1" applyProtection="1">
      <protection hidden="1"/>
    </xf>
    <xf numFmtId="0" fontId="4" fillId="2" borderId="0" xfId="0" applyFont="1" applyFill="1" applyProtection="1">
      <protection hidden="1"/>
    </xf>
    <xf numFmtId="0" fontId="10" fillId="5" borderId="0" xfId="0" applyFont="1" applyFill="1" applyProtection="1">
      <protection hidden="1"/>
    </xf>
    <xf numFmtId="0" fontId="10" fillId="2" borderId="0" xfId="0" applyFont="1" applyFill="1" applyProtection="1">
      <protection hidden="1"/>
    </xf>
    <xf numFmtId="0" fontId="23" fillId="2" borderId="0" xfId="0" applyFont="1" applyFill="1" applyAlignment="1" applyProtection="1">
      <alignment horizontal="center"/>
      <protection hidden="1"/>
    </xf>
    <xf numFmtId="0" fontId="19" fillId="6" borderId="1" xfId="0" applyFont="1" applyFill="1" applyBorder="1" applyAlignment="1" applyProtection="1">
      <alignment horizontal="left"/>
      <protection locked="0" hidden="1"/>
    </xf>
    <xf numFmtId="0" fontId="19" fillId="6" borderId="1" xfId="0" applyFont="1" applyFill="1" applyBorder="1" applyAlignment="1" applyProtection="1">
      <alignment horizontal="center"/>
      <protection locked="0" hidden="1"/>
    </xf>
    <xf numFmtId="7" fontId="25" fillId="2" borderId="0" xfId="0" applyNumberFormat="1" applyFont="1" applyFill="1" applyBorder="1" applyAlignment="1" applyProtection="1">
      <alignment horizontal="center"/>
      <protection locked="0" hidden="1"/>
    </xf>
    <xf numFmtId="7" fontId="25" fillId="2" borderId="12" xfId="0" applyNumberFormat="1" applyFont="1" applyFill="1" applyBorder="1" applyAlignment="1" applyProtection="1">
      <alignment horizontal="center"/>
      <protection locked="0" hidden="1"/>
    </xf>
    <xf numFmtId="164" fontId="25" fillId="2" borderId="12" xfId="0" applyNumberFormat="1" applyFont="1" applyFill="1" applyBorder="1" applyAlignment="1" applyProtection="1">
      <alignment horizontal="center"/>
      <protection locked="0" hidden="1"/>
    </xf>
    <xf numFmtId="0" fontId="26" fillId="2" borderId="0" xfId="0" applyFont="1" applyFill="1" applyBorder="1" applyProtection="1">
      <protection locked="0" hidden="1"/>
    </xf>
    <xf numFmtId="7" fontId="26" fillId="2" borderId="0" xfId="0" applyNumberFormat="1" applyFont="1" applyFill="1" applyBorder="1" applyProtection="1">
      <protection locked="0" hidden="1"/>
    </xf>
    <xf numFmtId="0" fontId="27" fillId="2" borderId="0" xfId="0" applyFont="1" applyFill="1" applyAlignment="1" applyProtection="1">
      <alignment horizontal="right"/>
      <protection locked="0" hidden="1"/>
    </xf>
    <xf numFmtId="44" fontId="28" fillId="2" borderId="0" xfId="0" applyNumberFormat="1" applyFont="1" applyFill="1" applyAlignment="1" applyProtection="1">
      <alignment horizontal="right"/>
      <protection locked="0" hidden="1"/>
    </xf>
    <xf numFmtId="44" fontId="29" fillId="2" borderId="0" xfId="0" applyNumberFormat="1" applyFont="1" applyFill="1" applyAlignment="1" applyProtection="1">
      <alignment horizontal="right"/>
      <protection locked="0" hidden="1"/>
    </xf>
    <xf numFmtId="164" fontId="26" fillId="2" borderId="0" xfId="0" applyNumberFormat="1" applyFont="1" applyFill="1" applyBorder="1" applyAlignment="1" applyProtection="1">
      <alignment horizontal="center"/>
      <protection locked="0" hidden="1"/>
    </xf>
    <xf numFmtId="164" fontId="30" fillId="2" borderId="0" xfId="0" applyNumberFormat="1" applyFont="1" applyFill="1" applyBorder="1" applyAlignment="1" applyProtection="1">
      <alignment horizontal="center"/>
      <protection locked="0" hidden="1"/>
    </xf>
    <xf numFmtId="164" fontId="30" fillId="2" borderId="14" xfId="0" applyNumberFormat="1" applyFont="1" applyFill="1" applyBorder="1" applyAlignment="1" applyProtection="1">
      <alignment horizontal="center"/>
      <protection locked="0" hidden="1"/>
    </xf>
    <xf numFmtId="164" fontId="26" fillId="2" borderId="0" xfId="0" applyNumberFormat="1" applyFont="1" applyFill="1" applyAlignment="1" applyProtection="1">
      <alignment horizontal="center"/>
      <protection locked="0" hidden="1"/>
    </xf>
    <xf numFmtId="7" fontId="26" fillId="2" borderId="12" xfId="0" applyNumberFormat="1" applyFont="1" applyFill="1" applyBorder="1" applyAlignment="1" applyProtection="1">
      <alignment horizontal="center"/>
      <protection locked="0" hidden="1"/>
    </xf>
    <xf numFmtId="0" fontId="26" fillId="2" borderId="12" xfId="0" applyFont="1" applyFill="1" applyBorder="1" applyAlignment="1" applyProtection="1">
      <alignment horizontal="center"/>
      <protection locked="0" hidden="1"/>
    </xf>
    <xf numFmtId="9" fontId="26" fillId="2" borderId="12" xfId="0" applyNumberFormat="1" applyFont="1" applyFill="1" applyBorder="1" applyAlignment="1" applyProtection="1">
      <alignment horizontal="center"/>
      <protection locked="0" hidden="1"/>
    </xf>
    <xf numFmtId="164" fontId="26" fillId="2" borderId="12" xfId="0" applyNumberFormat="1" applyFont="1" applyFill="1" applyBorder="1" applyAlignment="1" applyProtection="1">
      <alignment horizontal="center"/>
      <protection locked="0" hidden="1"/>
    </xf>
    <xf numFmtId="7" fontId="30" fillId="2" borderId="0" xfId="0" applyNumberFormat="1" applyFont="1" applyFill="1" applyBorder="1" applyAlignment="1" applyProtection="1">
      <alignment horizontal="center"/>
      <protection locked="0" hidden="1"/>
    </xf>
    <xf numFmtId="0" fontId="25" fillId="2" borderId="0" xfId="0" applyFont="1" applyFill="1" applyAlignment="1" applyProtection="1">
      <alignment horizontal="center"/>
      <protection locked="0" hidden="1"/>
    </xf>
    <xf numFmtId="0" fontId="25" fillId="2" borderId="12" xfId="0" applyFont="1" applyFill="1" applyBorder="1" applyAlignment="1" applyProtection="1">
      <alignment horizontal="center"/>
      <protection locked="0" hidden="1"/>
    </xf>
    <xf numFmtId="9" fontId="25" fillId="2" borderId="12" xfId="0" applyNumberFormat="1" applyFont="1" applyFill="1" applyBorder="1" applyAlignment="1" applyProtection="1">
      <alignment horizontal="center"/>
      <protection locked="0" hidden="1"/>
    </xf>
    <xf numFmtId="1" fontId="25" fillId="2" borderId="12" xfId="0" applyNumberFormat="1" applyFont="1" applyFill="1" applyBorder="1" applyAlignment="1" applyProtection="1">
      <alignment horizontal="center"/>
      <protection locked="0" hidden="1"/>
    </xf>
    <xf numFmtId="8" fontId="25" fillId="2" borderId="12" xfId="0" applyNumberFormat="1" applyFont="1" applyFill="1" applyBorder="1" applyAlignment="1" applyProtection="1">
      <alignment horizontal="center"/>
      <protection locked="0" hidden="1"/>
    </xf>
    <xf numFmtId="0" fontId="25" fillId="2" borderId="12" xfId="0" applyNumberFormat="1" applyFont="1" applyFill="1" applyBorder="1" applyAlignment="1" applyProtection="1">
      <alignment horizontal="center"/>
      <protection locked="0" hidden="1"/>
    </xf>
    <xf numFmtId="0" fontId="25" fillId="2" borderId="13" xfId="0" applyFont="1" applyFill="1" applyBorder="1" applyAlignment="1" applyProtection="1">
      <alignment horizontal="center"/>
      <protection locked="0" hidden="1"/>
    </xf>
    <xf numFmtId="0" fontId="28" fillId="2" borderId="0" xfId="0" applyFont="1" applyFill="1" applyAlignment="1" applyProtection="1">
      <alignment horizontal="right"/>
      <protection locked="0" hidden="1"/>
    </xf>
    <xf numFmtId="0" fontId="25" fillId="2" borderId="0" xfId="0" applyFont="1" applyFill="1" applyBorder="1" applyAlignment="1" applyProtection="1">
      <alignment horizontal="center"/>
      <protection locked="0" hidden="1"/>
    </xf>
    <xf numFmtId="0" fontId="25" fillId="2" borderId="14" xfId="0" applyNumberFormat="1" applyFont="1" applyFill="1" applyBorder="1" applyAlignment="1" applyProtection="1">
      <alignment horizontal="center"/>
      <protection locked="0" hidden="1"/>
    </xf>
    <xf numFmtId="7" fontId="30" fillId="2" borderId="14" xfId="0" applyNumberFormat="1" applyFont="1" applyFill="1" applyBorder="1" applyAlignment="1" applyProtection="1">
      <alignment horizontal="center"/>
      <protection locked="0" hidden="1"/>
    </xf>
    <xf numFmtId="0" fontId="27" fillId="2" borderId="0" xfId="0" applyFont="1" applyFill="1" applyBorder="1" applyAlignment="1" applyProtection="1">
      <alignment horizontal="right"/>
      <protection locked="0" hidden="1"/>
    </xf>
    <xf numFmtId="0" fontId="19" fillId="6" borderId="1" xfId="0" applyFont="1" applyFill="1" applyBorder="1" applyAlignment="1" applyProtection="1">
      <alignment horizontal="center"/>
      <protection locked="0" hidden="1"/>
    </xf>
    <xf numFmtId="0" fontId="22" fillId="2" borderId="0" xfId="0" applyFont="1" applyFill="1" applyAlignment="1" applyProtection="1">
      <alignment horizontal="center"/>
      <protection hidden="1"/>
    </xf>
    <xf numFmtId="0" fontId="19" fillId="7" borderId="1" xfId="0" applyFont="1" applyFill="1" applyBorder="1" applyAlignment="1" applyProtection="1">
      <alignment horizontal="center"/>
      <protection locked="0" hidden="1"/>
    </xf>
    <xf numFmtId="7" fontId="19" fillId="6" borderId="1" xfId="0" applyNumberFormat="1" applyFont="1" applyFill="1" applyBorder="1" applyAlignment="1" applyProtection="1">
      <alignment horizontal="center"/>
      <protection locked="0" hidden="1"/>
    </xf>
    <xf numFmtId="0" fontId="19" fillId="6" borderId="1" xfId="0" applyNumberFormat="1" applyFont="1" applyFill="1" applyBorder="1" applyAlignment="1" applyProtection="1">
      <alignment horizontal="center"/>
      <protection locked="0" hidden="1"/>
    </xf>
    <xf numFmtId="164" fontId="19" fillId="6" borderId="1" xfId="0" applyNumberFormat="1" applyFont="1" applyFill="1" applyBorder="1" applyAlignment="1" applyProtection="1">
      <alignment horizontal="center"/>
      <protection locked="0" hidden="1"/>
    </xf>
    <xf numFmtId="8" fontId="19" fillId="6" borderId="1" xfId="0" applyNumberFormat="1" applyFont="1" applyFill="1" applyBorder="1" applyAlignment="1" applyProtection="1">
      <alignment horizontal="center"/>
      <protection locked="0" hidden="1"/>
    </xf>
    <xf numFmtId="44" fontId="19" fillId="6" borderId="1" xfId="0" applyNumberFormat="1" applyFont="1" applyFill="1" applyBorder="1" applyAlignment="1" applyProtection="1">
      <alignment horizontal="center"/>
      <protection locked="0" hidden="1"/>
    </xf>
    <xf numFmtId="0" fontId="23" fillId="2" borderId="0" xfId="0" applyFont="1" applyFill="1" applyAlignment="1" applyProtection="1">
      <alignment horizontal="center"/>
      <protection hidden="1"/>
    </xf>
    <xf numFmtId="0" fontId="18" fillId="2" borderId="0" xfId="0" applyFont="1" applyFill="1" applyAlignment="1" applyProtection="1">
      <alignment horizontal="center"/>
      <protection hidden="1"/>
    </xf>
    <xf numFmtId="0" fontId="13" fillId="2" borderId="0" xfId="0" applyFont="1" applyFill="1" applyAlignment="1" applyProtection="1">
      <alignment horizontal="center" vertical="top"/>
      <protection hidden="1"/>
    </xf>
    <xf numFmtId="0" fontId="22" fillId="2" borderId="3" xfId="0" applyFont="1" applyFill="1" applyBorder="1" applyAlignment="1" applyProtection="1">
      <alignment horizontal="center"/>
      <protection hidden="1"/>
    </xf>
    <xf numFmtId="0" fontId="19" fillId="6" borderId="1" xfId="0" applyFont="1" applyFill="1" applyBorder="1" applyAlignment="1" applyProtection="1">
      <alignment horizontal="left"/>
      <protection locked="0" hidden="1"/>
    </xf>
    <xf numFmtId="0" fontId="15" fillId="2" borderId="0" xfId="0" applyFont="1" applyFill="1" applyBorder="1" applyAlignment="1" applyProtection="1">
      <alignment horizontal="center"/>
      <protection locked="0" hidden="1"/>
    </xf>
    <xf numFmtId="0" fontId="30" fillId="2" borderId="18" xfId="0" applyFont="1" applyFill="1" applyBorder="1" applyAlignment="1" applyProtection="1">
      <alignment horizontal="center"/>
      <protection locked="0" hidden="1"/>
    </xf>
    <xf numFmtId="0" fontId="16" fillId="8" borderId="2" xfId="0" applyFont="1" applyFill="1" applyBorder="1" applyAlignment="1" applyProtection="1">
      <alignment horizontal="center"/>
      <protection locked="0" hidden="1"/>
    </xf>
    <xf numFmtId="0" fontId="7" fillId="8" borderId="2" xfId="0" applyFont="1" applyFill="1" applyBorder="1" applyAlignment="1" applyProtection="1">
      <alignment horizontal="center"/>
      <protection locked="0" hidden="1"/>
    </xf>
    <xf numFmtId="0" fontId="0" fillId="2" borderId="0" xfId="0" applyFill="1" applyBorder="1" applyAlignment="1" applyProtection="1">
      <alignment horizontal="center"/>
      <protection locked="0" hidden="1"/>
    </xf>
    <xf numFmtId="0" fontId="7" fillId="8" borderId="15" xfId="0" applyFont="1" applyFill="1" applyBorder="1" applyAlignment="1" applyProtection="1">
      <alignment horizontal="center"/>
      <protection locked="0" hidden="1"/>
    </xf>
    <xf numFmtId="0" fontId="7" fillId="8" borderId="16" xfId="0" applyFont="1" applyFill="1" applyBorder="1" applyAlignment="1" applyProtection="1">
      <alignment horizontal="center"/>
      <protection locked="0" hidden="1"/>
    </xf>
    <xf numFmtId="0" fontId="7" fillId="8" borderId="17" xfId="0" applyFont="1" applyFill="1" applyBorder="1" applyAlignment="1" applyProtection="1">
      <alignment horizontal="center"/>
      <protection locked="0"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jpe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6" Type="http://schemas.openxmlformats.org/officeDocument/2006/relationships/image" Target="../media/image27.jpe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png"/><Relationship Id="rId15" Type="http://schemas.openxmlformats.org/officeDocument/2006/relationships/image" Target="../media/image26.jpeg"/><Relationship Id="rId10" Type="http://schemas.openxmlformats.org/officeDocument/2006/relationships/image" Target="../media/image21.jpe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png"/><Relationship Id="rId3" Type="http://schemas.openxmlformats.org/officeDocument/2006/relationships/image" Target="../media/image30.png"/><Relationship Id="rId7" Type="http://schemas.openxmlformats.org/officeDocument/2006/relationships/image" Target="../media/image34.png"/><Relationship Id="rId12" Type="http://schemas.openxmlformats.org/officeDocument/2006/relationships/image" Target="../media/image39.png"/><Relationship Id="rId17" Type="http://schemas.openxmlformats.org/officeDocument/2006/relationships/image" Target="../media/image44.png"/><Relationship Id="rId2" Type="http://schemas.openxmlformats.org/officeDocument/2006/relationships/image" Target="../media/image29.png"/><Relationship Id="rId16" Type="http://schemas.openxmlformats.org/officeDocument/2006/relationships/image" Target="../media/image43.png"/><Relationship Id="rId1" Type="http://schemas.openxmlformats.org/officeDocument/2006/relationships/image" Target="../media/image28.jpeg"/><Relationship Id="rId6" Type="http://schemas.openxmlformats.org/officeDocument/2006/relationships/image" Target="../media/image33.png"/><Relationship Id="rId11" Type="http://schemas.openxmlformats.org/officeDocument/2006/relationships/image" Target="../media/image38.png"/><Relationship Id="rId5" Type="http://schemas.openxmlformats.org/officeDocument/2006/relationships/image" Target="../media/image32.png"/><Relationship Id="rId15" Type="http://schemas.openxmlformats.org/officeDocument/2006/relationships/image" Target="../media/image42.png"/><Relationship Id="rId10" Type="http://schemas.openxmlformats.org/officeDocument/2006/relationships/image" Target="../media/image37.png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image" Target="../media/image4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Relationship Id="rId5" Type="http://schemas.openxmlformats.org/officeDocument/2006/relationships/image" Target="../media/image11.emf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71644</xdr:colOff>
      <xdr:row>41</xdr:row>
      <xdr:rowOff>26050</xdr:rowOff>
    </xdr:from>
    <xdr:to>
      <xdr:col>4</xdr:col>
      <xdr:colOff>567807</xdr:colOff>
      <xdr:row>42</xdr:row>
      <xdr:rowOff>6512</xdr:rowOff>
    </xdr:to>
    <xdr:sp macro="" textlink="">
      <xdr:nvSpPr>
        <xdr:cNvPr id="6" name="Arrow: Down 5">
          <a:extLst>
            <a:ext uri="{FF2B5EF4-FFF2-40B4-BE49-F238E27FC236}">
              <a16:creationId xmlns:a16="http://schemas.microsoft.com/office/drawing/2014/main" id="{2A1A1485-FCD1-4F8D-B59C-DCA25CA67D27}"/>
            </a:ext>
          </a:extLst>
        </xdr:cNvPr>
        <xdr:cNvSpPr/>
      </xdr:nvSpPr>
      <xdr:spPr>
        <a:xfrm rot="16200000">
          <a:off x="3559854" y="9504866"/>
          <a:ext cx="293077" cy="49616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bIns="0" rtlCol="0" anchor="t"/>
        <a:lstStyle/>
        <a:p>
          <a:pPr algn="l"/>
          <a:r>
            <a:rPr lang="en-US" sz="500" b="1"/>
            <a:t>Drop-down</a:t>
          </a:r>
        </a:p>
      </xdr:txBody>
    </xdr:sp>
    <xdr:clientData/>
  </xdr:twoCellAnchor>
  <xdr:twoCellAnchor>
    <xdr:from>
      <xdr:col>4</xdr:col>
      <xdr:colOff>80762</xdr:colOff>
      <xdr:row>37</xdr:row>
      <xdr:rowOff>48193</xdr:rowOff>
    </xdr:from>
    <xdr:to>
      <xdr:col>4</xdr:col>
      <xdr:colOff>576925</xdr:colOff>
      <xdr:row>38</xdr:row>
      <xdr:rowOff>28655</xdr:rowOff>
    </xdr:to>
    <xdr:sp macro="" textlink="">
      <xdr:nvSpPr>
        <xdr:cNvPr id="7" name="Arrow: Down 6">
          <a:extLst>
            <a:ext uri="{FF2B5EF4-FFF2-40B4-BE49-F238E27FC236}">
              <a16:creationId xmlns:a16="http://schemas.microsoft.com/office/drawing/2014/main" id="{DC72666F-BE18-4D42-BC78-FF1D271F61AF}"/>
            </a:ext>
          </a:extLst>
        </xdr:cNvPr>
        <xdr:cNvSpPr/>
      </xdr:nvSpPr>
      <xdr:spPr>
        <a:xfrm rot="16200000">
          <a:off x="3568972" y="8765009"/>
          <a:ext cx="293077" cy="49616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bIns="0" rtlCol="0" anchor="t"/>
        <a:lstStyle/>
        <a:p>
          <a:pPr algn="l"/>
          <a:r>
            <a:rPr lang="en-US" sz="500" b="1"/>
            <a:t>Drop-down</a:t>
          </a:r>
        </a:p>
      </xdr:txBody>
    </xdr:sp>
    <xdr:clientData/>
  </xdr:twoCellAnchor>
  <xdr:twoCellAnchor>
    <xdr:from>
      <xdr:col>4</xdr:col>
      <xdr:colOff>76854</xdr:colOff>
      <xdr:row>17</xdr:row>
      <xdr:rowOff>11722</xdr:rowOff>
    </xdr:from>
    <xdr:to>
      <xdr:col>4</xdr:col>
      <xdr:colOff>573017</xdr:colOff>
      <xdr:row>17</xdr:row>
      <xdr:rowOff>304799</xdr:rowOff>
    </xdr:to>
    <xdr:sp macro="" textlink="">
      <xdr:nvSpPr>
        <xdr:cNvPr id="8" name="Arrow: Down 7">
          <a:extLst>
            <a:ext uri="{FF2B5EF4-FFF2-40B4-BE49-F238E27FC236}">
              <a16:creationId xmlns:a16="http://schemas.microsoft.com/office/drawing/2014/main" id="{C47C4BB1-43CC-4184-A064-5901CB7980C1}"/>
            </a:ext>
          </a:extLst>
        </xdr:cNvPr>
        <xdr:cNvSpPr/>
      </xdr:nvSpPr>
      <xdr:spPr>
        <a:xfrm rot="16200000">
          <a:off x="3565064" y="4755717"/>
          <a:ext cx="293077" cy="49616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bIns="0" rtlCol="0" anchor="t"/>
        <a:lstStyle/>
        <a:p>
          <a:pPr algn="l"/>
          <a:r>
            <a:rPr lang="en-US" sz="500" b="1"/>
            <a:t>Drop-down</a:t>
          </a:r>
        </a:p>
      </xdr:txBody>
    </xdr:sp>
    <xdr:clientData/>
  </xdr:twoCellAnchor>
  <xdr:twoCellAnchor>
    <xdr:from>
      <xdr:col>1</xdr:col>
      <xdr:colOff>79460</xdr:colOff>
      <xdr:row>17</xdr:row>
      <xdr:rowOff>7814</xdr:rowOff>
    </xdr:from>
    <xdr:to>
      <xdr:col>1</xdr:col>
      <xdr:colOff>575623</xdr:colOff>
      <xdr:row>17</xdr:row>
      <xdr:rowOff>300891</xdr:rowOff>
    </xdr:to>
    <xdr:sp macro="" textlink="">
      <xdr:nvSpPr>
        <xdr:cNvPr id="9" name="Arrow: Down 8">
          <a:extLst>
            <a:ext uri="{FF2B5EF4-FFF2-40B4-BE49-F238E27FC236}">
              <a16:creationId xmlns:a16="http://schemas.microsoft.com/office/drawing/2014/main" id="{F0B68BDC-EF44-40C7-A4C0-F896974E589F}"/>
            </a:ext>
          </a:extLst>
        </xdr:cNvPr>
        <xdr:cNvSpPr/>
      </xdr:nvSpPr>
      <xdr:spPr>
        <a:xfrm rot="16200000">
          <a:off x="793208" y="4751809"/>
          <a:ext cx="293077" cy="496163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bIns="0" rtlCol="0" anchor="t"/>
        <a:lstStyle/>
        <a:p>
          <a:pPr algn="l"/>
          <a:r>
            <a:rPr lang="en-US" sz="500" b="1"/>
            <a:t>Drop-down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1885706</xdr:colOff>
          <xdr:row>9</xdr:row>
          <xdr:rowOff>116247</xdr:rowOff>
        </xdr:from>
        <xdr:to>
          <xdr:col>1</xdr:col>
          <xdr:colOff>421759</xdr:colOff>
          <xdr:row>17</xdr:row>
          <xdr:rowOff>99282</xdr:rowOff>
        </xdr:to>
        <xdr:pic>
          <xdr:nvPicPr>
            <xdr:cNvPr id="5" name="Picture 4">
              <a:extLst>
                <a:ext uri="{FF2B5EF4-FFF2-40B4-BE49-F238E27FC236}">
                  <a16:creationId xmlns:a16="http://schemas.microsoft.com/office/drawing/2014/main" id="{0EF6ED4B-E252-4507-BBD5-78CEBBAFCF8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ELECTRICPIC" spid="_x0000_s732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1885706" y="2661651"/>
              <a:ext cx="1974066" cy="179614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8</xdr:row>
          <xdr:rowOff>76199</xdr:rowOff>
        </xdr:from>
        <xdr:to>
          <xdr:col>0</xdr:col>
          <xdr:colOff>1593487</xdr:colOff>
          <xdr:row>13</xdr:row>
          <xdr:rowOff>221887</xdr:rowOff>
        </xdr:to>
        <xdr:pic>
          <xdr:nvPicPr>
            <xdr:cNvPr id="4" name="Picture 3">
              <a:extLst>
                <a:ext uri="{FF2B5EF4-FFF2-40B4-BE49-F238E27FC236}">
                  <a16:creationId xmlns:a16="http://schemas.microsoft.com/office/drawing/2014/main" id="{4BB03D56-38BD-4292-91EE-B35033809D34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FORKLIFTPIC" spid="_x0000_s733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30480" y="2613659"/>
              <a:ext cx="1562100" cy="1371601"/>
            </a:xfrm>
            <a:prstGeom prst="rect">
              <a:avLst/>
            </a:prstGeom>
          </xdr:spPr>
        </xdr:pic>
        <xdr:clientData/>
      </xdr:twoCellAnchor>
    </mc:Choice>
    <mc:Fallback/>
  </mc:AlternateContent>
  <xdr:oneCellAnchor>
    <xdr:from>
      <xdr:col>0</xdr:col>
      <xdr:colOff>1505356</xdr:colOff>
      <xdr:row>11</xdr:row>
      <xdr:rowOff>23346</xdr:rowOff>
    </xdr:from>
    <xdr:ext cx="524118" cy="420672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4052C2F-11D2-4D23-A9B3-62491AC5A6FB}"/>
            </a:ext>
          </a:extLst>
        </xdr:cNvPr>
        <xdr:cNvSpPr txBox="1"/>
      </xdr:nvSpPr>
      <xdr:spPr>
        <a:xfrm>
          <a:off x="1505356" y="3022708"/>
          <a:ext cx="524118" cy="4206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US" sz="2000" b="1" i="1"/>
            <a:t>VS.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</xdr:row>
          <xdr:rowOff>24315</xdr:rowOff>
        </xdr:from>
        <xdr:to>
          <xdr:col>0</xdr:col>
          <xdr:colOff>3341644</xdr:colOff>
          <xdr:row>64</xdr:row>
          <xdr:rowOff>292559</xdr:rowOff>
        </xdr:to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2BBDB3A3-E5D5-4825-BF08-6137474DA94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ELECTRICPIC" spid="_x0000_s7331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0" y="12078506"/>
              <a:ext cx="3339830" cy="3038813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 editAs="oneCell">
    <xdr:from>
      <xdr:col>3</xdr:col>
      <xdr:colOff>1482407</xdr:colOff>
      <xdr:row>1</xdr:row>
      <xdr:rowOff>154022</xdr:rowOff>
    </xdr:from>
    <xdr:to>
      <xdr:col>4</xdr:col>
      <xdr:colOff>518140</xdr:colOff>
      <xdr:row>5</xdr:row>
      <xdr:rowOff>175185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C5893B0-70A4-4415-83F9-321DABC09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131715" y="535022"/>
          <a:ext cx="1746694" cy="91016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1885950</xdr:colOff>
          <xdr:row>9</xdr:row>
          <xdr:rowOff>114300</xdr:rowOff>
        </xdr:from>
        <xdr:to>
          <xdr:col>1</xdr:col>
          <xdr:colOff>419100</xdr:colOff>
          <xdr:row>17</xdr:row>
          <xdr:rowOff>101600</xdr:rowOff>
        </xdr:to>
        <xdr:pic>
          <xdr:nvPicPr>
            <xdr:cNvPr id="7318" name="Picture 4">
              <a:extLst>
                <a:ext uri="{FF2B5EF4-FFF2-40B4-BE49-F238E27FC236}">
                  <a16:creationId xmlns:a16="http://schemas.microsoft.com/office/drawing/2014/main" id="{9E2E0644-230B-BB9A-E651-57B251C9083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ELECTRICPIC" spid="_x0000_s733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885950" y="2686050"/>
              <a:ext cx="2032000" cy="18161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31750</xdr:colOff>
          <xdr:row>8</xdr:row>
          <xdr:rowOff>76200</xdr:rowOff>
        </xdr:from>
        <xdr:to>
          <xdr:col>0</xdr:col>
          <xdr:colOff>1593850</xdr:colOff>
          <xdr:row>13</xdr:row>
          <xdr:rowOff>222250</xdr:rowOff>
        </xdr:to>
        <xdr:pic>
          <xdr:nvPicPr>
            <xdr:cNvPr id="7319" name="Picture 3">
              <a:extLst>
                <a:ext uri="{FF2B5EF4-FFF2-40B4-BE49-F238E27FC236}">
                  <a16:creationId xmlns:a16="http://schemas.microsoft.com/office/drawing/2014/main" id="{CBB4A0AF-FA40-E3DE-642A-CE8DB32330E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RKLIFTPIC" spid="_x0000_s7333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31750" y="2330450"/>
              <a:ext cx="1562100" cy="13779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52</xdr:row>
          <xdr:rowOff>25400</xdr:rowOff>
        </xdr:from>
        <xdr:to>
          <xdr:col>0</xdr:col>
          <xdr:colOff>3340100</xdr:colOff>
          <xdr:row>64</xdr:row>
          <xdr:rowOff>292100</xdr:rowOff>
        </xdr:to>
        <xdr:pic>
          <xdr:nvPicPr>
            <xdr:cNvPr id="7320" name="Picture 11">
              <a:extLst>
                <a:ext uri="{FF2B5EF4-FFF2-40B4-BE49-F238E27FC236}">
                  <a16:creationId xmlns:a16="http://schemas.microsoft.com/office/drawing/2014/main" id="{83854597-8FA7-FB25-AB8A-DE6F2E5D71D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ELECTRICPIC" spid="_x0000_s733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0" y="12211050"/>
              <a:ext cx="3340100" cy="30543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9</xdr:col>
      <xdr:colOff>1592034</xdr:colOff>
      <xdr:row>2</xdr:row>
      <xdr:rowOff>0</xdr:rowOff>
    </xdr:to>
    <xdr:pic>
      <xdr:nvPicPr>
        <xdr:cNvPr id="11" name="Picture 10" descr="GC030-040SVX Cushion Tire Rider Forklift">
          <a:extLst>
            <a:ext uri="{FF2B5EF4-FFF2-40B4-BE49-F238E27FC236}">
              <a16:creationId xmlns:a16="http://schemas.microsoft.com/office/drawing/2014/main" id="{690C8638-3FBC-4135-82F7-A213E13D2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190500"/>
          <a:ext cx="158115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609599</xdr:colOff>
      <xdr:row>2</xdr:row>
      <xdr:rowOff>0</xdr:rowOff>
    </xdr:from>
    <xdr:to>
      <xdr:col>9</xdr:col>
      <xdr:colOff>1558016</xdr:colOff>
      <xdr:row>3</xdr:row>
      <xdr:rowOff>0</xdr:rowOff>
    </xdr:to>
    <xdr:pic>
      <xdr:nvPicPr>
        <xdr:cNvPr id="12" name="Picture 11" descr="GC030-040SVX Cushion Tire Rider Forklift">
          <a:extLst>
            <a:ext uri="{FF2B5EF4-FFF2-40B4-BE49-F238E27FC236}">
              <a16:creationId xmlns:a16="http://schemas.microsoft.com/office/drawing/2014/main" id="{6D144186-B61E-4E55-80CE-D25B895AA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399" y="1562100"/>
          <a:ext cx="155257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1592034</xdr:colOff>
      <xdr:row>4</xdr:row>
      <xdr:rowOff>0</xdr:rowOff>
    </xdr:to>
    <xdr:pic>
      <xdr:nvPicPr>
        <xdr:cNvPr id="13" name="Picture 12" descr="GC030-040SVX Cushion Tire Rider Forklift">
          <a:extLst>
            <a:ext uri="{FF2B5EF4-FFF2-40B4-BE49-F238E27FC236}">
              <a16:creationId xmlns:a16="http://schemas.microsoft.com/office/drawing/2014/main" id="{C410349C-6702-4E20-BD56-99D3A8027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2933700"/>
          <a:ext cx="1581150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</xdr:colOff>
      <xdr:row>4</xdr:row>
      <xdr:rowOff>0</xdr:rowOff>
    </xdr:from>
    <xdr:to>
      <xdr:col>9</xdr:col>
      <xdr:colOff>1526554</xdr:colOff>
      <xdr:row>5</xdr:row>
      <xdr:rowOff>0</xdr:rowOff>
    </xdr:to>
    <xdr:pic>
      <xdr:nvPicPr>
        <xdr:cNvPr id="14" name="Picture 13" descr="GC040-070VX VeracitorÂ® 4-Wheel Cushion Tire">
          <a:extLst>
            <a:ext uri="{FF2B5EF4-FFF2-40B4-BE49-F238E27FC236}">
              <a16:creationId xmlns:a16="http://schemas.microsoft.com/office/drawing/2014/main" id="{5B8E08B6-881C-4175-A38F-3A261A99AF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4" b="10782"/>
        <a:stretch/>
      </xdr:blipFill>
      <xdr:spPr bwMode="auto">
        <a:xfrm>
          <a:off x="5486401" y="4305300"/>
          <a:ext cx="15310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9</xdr:col>
      <xdr:colOff>1526553</xdr:colOff>
      <xdr:row>6</xdr:row>
      <xdr:rowOff>0</xdr:rowOff>
    </xdr:to>
    <xdr:pic>
      <xdr:nvPicPr>
        <xdr:cNvPr id="15" name="Picture 14" descr="GC040-070VX VeracitorÂ® 4-Wheel Cushion Tire">
          <a:extLst>
            <a:ext uri="{FF2B5EF4-FFF2-40B4-BE49-F238E27FC236}">
              <a16:creationId xmlns:a16="http://schemas.microsoft.com/office/drawing/2014/main" id="{F1B3EED6-C1B1-40DC-AF78-4A0A6E2A3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4" b="10782"/>
        <a:stretch/>
      </xdr:blipFill>
      <xdr:spPr bwMode="auto">
        <a:xfrm>
          <a:off x="5486400" y="5676900"/>
          <a:ext cx="15310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1526553</xdr:colOff>
      <xdr:row>7</xdr:row>
      <xdr:rowOff>0</xdr:rowOff>
    </xdr:to>
    <xdr:pic>
      <xdr:nvPicPr>
        <xdr:cNvPr id="17" name="Picture 16" descr="GC040-070VX VeracitorÂ® 4-Wheel Cushion Tire">
          <a:extLst>
            <a:ext uri="{FF2B5EF4-FFF2-40B4-BE49-F238E27FC236}">
              <a16:creationId xmlns:a16="http://schemas.microsoft.com/office/drawing/2014/main" id="{7A8A3308-A602-4C78-B9E4-F10EA43051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4" b="10782"/>
        <a:stretch/>
      </xdr:blipFill>
      <xdr:spPr bwMode="auto">
        <a:xfrm>
          <a:off x="5486400" y="7048500"/>
          <a:ext cx="15310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9</xdr:col>
      <xdr:colOff>1526553</xdr:colOff>
      <xdr:row>8</xdr:row>
      <xdr:rowOff>0</xdr:rowOff>
    </xdr:to>
    <xdr:pic>
      <xdr:nvPicPr>
        <xdr:cNvPr id="18" name="Picture 17" descr="GC040-070VX VeracitorÂ® 4-Wheel Cushion Tire">
          <a:extLst>
            <a:ext uri="{FF2B5EF4-FFF2-40B4-BE49-F238E27FC236}">
              <a16:creationId xmlns:a16="http://schemas.microsoft.com/office/drawing/2014/main" id="{EE474F84-39B1-411D-8139-A8389FA1E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4" b="10782"/>
        <a:stretch/>
      </xdr:blipFill>
      <xdr:spPr bwMode="auto">
        <a:xfrm>
          <a:off x="5486400" y="8420100"/>
          <a:ext cx="15310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9</xdr:col>
      <xdr:colOff>1526553</xdr:colOff>
      <xdr:row>9</xdr:row>
      <xdr:rowOff>0</xdr:rowOff>
    </xdr:to>
    <xdr:pic>
      <xdr:nvPicPr>
        <xdr:cNvPr id="19" name="Picture 18" descr="GC040-070VX VeracitorÂ® 4-Wheel Cushion Tire">
          <a:extLst>
            <a:ext uri="{FF2B5EF4-FFF2-40B4-BE49-F238E27FC236}">
              <a16:creationId xmlns:a16="http://schemas.microsoft.com/office/drawing/2014/main" id="{95DE660B-598E-4DBA-B4D8-A73D5E38AB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4" b="10782"/>
        <a:stretch/>
      </xdr:blipFill>
      <xdr:spPr bwMode="auto">
        <a:xfrm>
          <a:off x="5486400" y="9791700"/>
          <a:ext cx="15310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9</xdr:col>
      <xdr:colOff>1526553</xdr:colOff>
      <xdr:row>10</xdr:row>
      <xdr:rowOff>0</xdr:rowOff>
    </xdr:to>
    <xdr:pic>
      <xdr:nvPicPr>
        <xdr:cNvPr id="20" name="Picture 19" descr="GC040-070VX VeracitorÂ® 4-Wheel Cushion Tire">
          <a:extLst>
            <a:ext uri="{FF2B5EF4-FFF2-40B4-BE49-F238E27FC236}">
              <a16:creationId xmlns:a16="http://schemas.microsoft.com/office/drawing/2014/main" id="{D079F38D-0C9A-4C86-B91D-7C9592C9A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4" b="10782"/>
        <a:stretch/>
      </xdr:blipFill>
      <xdr:spPr bwMode="auto">
        <a:xfrm>
          <a:off x="5486400" y="11163300"/>
          <a:ext cx="15310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9</xdr:col>
      <xdr:colOff>1526553</xdr:colOff>
      <xdr:row>11</xdr:row>
      <xdr:rowOff>0</xdr:rowOff>
    </xdr:to>
    <xdr:pic>
      <xdr:nvPicPr>
        <xdr:cNvPr id="21" name="Picture 20" descr="GC040-070VX VeracitorÂ® 4-Wheel Cushion Tire">
          <a:extLst>
            <a:ext uri="{FF2B5EF4-FFF2-40B4-BE49-F238E27FC236}">
              <a16:creationId xmlns:a16="http://schemas.microsoft.com/office/drawing/2014/main" id="{76FC5761-61D0-4977-89FB-B08B063F8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4" b="10782"/>
        <a:stretch/>
      </xdr:blipFill>
      <xdr:spPr bwMode="auto">
        <a:xfrm>
          <a:off x="5486400" y="12534900"/>
          <a:ext cx="15310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9</xdr:col>
      <xdr:colOff>1526553</xdr:colOff>
      <xdr:row>12</xdr:row>
      <xdr:rowOff>0</xdr:rowOff>
    </xdr:to>
    <xdr:pic>
      <xdr:nvPicPr>
        <xdr:cNvPr id="22" name="Picture 21" descr="GC040-070VX VeracitorÂ® 4-Wheel Cushion Tire">
          <a:extLst>
            <a:ext uri="{FF2B5EF4-FFF2-40B4-BE49-F238E27FC236}">
              <a16:creationId xmlns:a16="http://schemas.microsoft.com/office/drawing/2014/main" id="{84BFC91C-3F55-4D01-A5DE-AC1C9C850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4" b="10782"/>
        <a:stretch/>
      </xdr:blipFill>
      <xdr:spPr bwMode="auto">
        <a:xfrm>
          <a:off x="5486400" y="13906500"/>
          <a:ext cx="15310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1526553</xdr:colOff>
      <xdr:row>13</xdr:row>
      <xdr:rowOff>0</xdr:rowOff>
    </xdr:to>
    <xdr:pic>
      <xdr:nvPicPr>
        <xdr:cNvPr id="24" name="Picture 23" descr="GC040-070VX VeracitorÂ® 4-Wheel Cushion Tire">
          <a:extLst>
            <a:ext uri="{FF2B5EF4-FFF2-40B4-BE49-F238E27FC236}">
              <a16:creationId xmlns:a16="http://schemas.microsoft.com/office/drawing/2014/main" id="{FAA3663F-4808-42CB-BF71-7A8EDA737F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4" b="10782"/>
        <a:stretch/>
      </xdr:blipFill>
      <xdr:spPr bwMode="auto">
        <a:xfrm>
          <a:off x="5486400" y="15278100"/>
          <a:ext cx="15310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1526553</xdr:colOff>
      <xdr:row>14</xdr:row>
      <xdr:rowOff>0</xdr:rowOff>
    </xdr:to>
    <xdr:pic>
      <xdr:nvPicPr>
        <xdr:cNvPr id="25" name="Picture 24" descr="GC040-070VX VeracitorÂ® 4-Wheel Cushion Tire">
          <a:extLst>
            <a:ext uri="{FF2B5EF4-FFF2-40B4-BE49-F238E27FC236}">
              <a16:creationId xmlns:a16="http://schemas.microsoft.com/office/drawing/2014/main" id="{43C07C6C-2F6E-424D-96D1-2E7D1C6A63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4" b="10782"/>
        <a:stretch/>
      </xdr:blipFill>
      <xdr:spPr bwMode="auto">
        <a:xfrm>
          <a:off x="5486400" y="16649700"/>
          <a:ext cx="1531088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14</xdr:row>
      <xdr:rowOff>28575</xdr:rowOff>
    </xdr:from>
    <xdr:to>
      <xdr:col>9</xdr:col>
      <xdr:colOff>1597425</xdr:colOff>
      <xdr:row>15</xdr:row>
      <xdr:rowOff>0</xdr:rowOff>
    </xdr:to>
    <xdr:pic>
      <xdr:nvPicPr>
        <xdr:cNvPr id="26" name="Picture 25" descr="GC080-120VX VeracitorÂ® Cushion Rider">
          <a:extLst>
            <a:ext uri="{FF2B5EF4-FFF2-40B4-BE49-F238E27FC236}">
              <a16:creationId xmlns:a16="http://schemas.microsoft.com/office/drawing/2014/main" id="{CF0E5B90-BC30-4B04-8833-D6DA9FAD6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00" b="10417"/>
        <a:stretch/>
      </xdr:blipFill>
      <xdr:spPr bwMode="auto">
        <a:xfrm>
          <a:off x="5486400" y="18049875"/>
          <a:ext cx="159289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15</xdr:row>
      <xdr:rowOff>28575</xdr:rowOff>
    </xdr:from>
    <xdr:to>
      <xdr:col>9</xdr:col>
      <xdr:colOff>1597425</xdr:colOff>
      <xdr:row>16</xdr:row>
      <xdr:rowOff>0</xdr:rowOff>
    </xdr:to>
    <xdr:pic>
      <xdr:nvPicPr>
        <xdr:cNvPr id="27" name="Picture 26" descr="GC080-120VX VeracitorÂ® Cushion Rider">
          <a:extLst>
            <a:ext uri="{FF2B5EF4-FFF2-40B4-BE49-F238E27FC236}">
              <a16:creationId xmlns:a16="http://schemas.microsoft.com/office/drawing/2014/main" id="{1F9985F3-7BEB-433D-BC4A-20C344F5AF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00" b="10417"/>
        <a:stretch/>
      </xdr:blipFill>
      <xdr:spPr bwMode="auto">
        <a:xfrm>
          <a:off x="5486400" y="19421475"/>
          <a:ext cx="159289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16</xdr:row>
      <xdr:rowOff>28575</xdr:rowOff>
    </xdr:from>
    <xdr:to>
      <xdr:col>9</xdr:col>
      <xdr:colOff>1597425</xdr:colOff>
      <xdr:row>17</xdr:row>
      <xdr:rowOff>0</xdr:rowOff>
    </xdr:to>
    <xdr:pic>
      <xdr:nvPicPr>
        <xdr:cNvPr id="28" name="Picture 27" descr="GC080-120VX VeracitorÂ® Cushion Rider">
          <a:extLst>
            <a:ext uri="{FF2B5EF4-FFF2-40B4-BE49-F238E27FC236}">
              <a16:creationId xmlns:a16="http://schemas.microsoft.com/office/drawing/2014/main" id="{F962A7DC-B965-426B-BFD0-C75FBEFB59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00" b="10417"/>
        <a:stretch/>
      </xdr:blipFill>
      <xdr:spPr bwMode="auto">
        <a:xfrm>
          <a:off x="5486400" y="20793075"/>
          <a:ext cx="159289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17</xdr:row>
      <xdr:rowOff>28575</xdr:rowOff>
    </xdr:from>
    <xdr:to>
      <xdr:col>9</xdr:col>
      <xdr:colOff>1597425</xdr:colOff>
      <xdr:row>18</xdr:row>
      <xdr:rowOff>0</xdr:rowOff>
    </xdr:to>
    <xdr:pic>
      <xdr:nvPicPr>
        <xdr:cNvPr id="29" name="Picture 28" descr="GC080-120VX VeracitorÂ® Cushion Rider">
          <a:extLst>
            <a:ext uri="{FF2B5EF4-FFF2-40B4-BE49-F238E27FC236}">
              <a16:creationId xmlns:a16="http://schemas.microsoft.com/office/drawing/2014/main" id="{1D3593E7-DBF1-4457-9144-C565D98C0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00" b="10417"/>
        <a:stretch/>
      </xdr:blipFill>
      <xdr:spPr bwMode="auto">
        <a:xfrm>
          <a:off x="5486400" y="22164675"/>
          <a:ext cx="159289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18</xdr:row>
      <xdr:rowOff>28575</xdr:rowOff>
    </xdr:from>
    <xdr:to>
      <xdr:col>9</xdr:col>
      <xdr:colOff>1597425</xdr:colOff>
      <xdr:row>19</xdr:row>
      <xdr:rowOff>0</xdr:rowOff>
    </xdr:to>
    <xdr:pic>
      <xdr:nvPicPr>
        <xdr:cNvPr id="30" name="Picture 29" descr="GC080-120VX VeracitorÂ® Cushion Rider">
          <a:extLst>
            <a:ext uri="{FF2B5EF4-FFF2-40B4-BE49-F238E27FC236}">
              <a16:creationId xmlns:a16="http://schemas.microsoft.com/office/drawing/2014/main" id="{37284FF0-16C7-425E-A88A-5E5A2F4D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00" b="10417"/>
        <a:stretch/>
      </xdr:blipFill>
      <xdr:spPr bwMode="auto">
        <a:xfrm>
          <a:off x="5486400" y="23536275"/>
          <a:ext cx="159289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19</xdr:row>
      <xdr:rowOff>133350</xdr:rowOff>
    </xdr:from>
    <xdr:to>
      <xdr:col>9</xdr:col>
      <xdr:colOff>1557110</xdr:colOff>
      <xdr:row>20</xdr:row>
      <xdr:rowOff>0</xdr:rowOff>
    </xdr:to>
    <xdr:pic>
      <xdr:nvPicPr>
        <xdr:cNvPr id="31" name="Picture 30" descr="GC080-120VX VeracitorÂ® Cushion Rider">
          <a:extLst>
            <a:ext uri="{FF2B5EF4-FFF2-40B4-BE49-F238E27FC236}">
              <a16:creationId xmlns:a16="http://schemas.microsoft.com/office/drawing/2014/main" id="{85BBBF89-BCFD-425F-8535-42E8E173A3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963" b="17406"/>
        <a:stretch/>
      </xdr:blipFill>
      <xdr:spPr bwMode="auto">
        <a:xfrm>
          <a:off x="5486400" y="25012650"/>
          <a:ext cx="155257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20</xdr:row>
      <xdr:rowOff>95249</xdr:rowOff>
    </xdr:from>
    <xdr:to>
      <xdr:col>9</xdr:col>
      <xdr:colOff>1565213</xdr:colOff>
      <xdr:row>21</xdr:row>
      <xdr:rowOff>0</xdr:rowOff>
    </xdr:to>
    <xdr:pic>
      <xdr:nvPicPr>
        <xdr:cNvPr id="32" name="Picture 31" descr="GC050LX Cushion Tire Rider Lift Truck">
          <a:extLst>
            <a:ext uri="{FF2B5EF4-FFF2-40B4-BE49-F238E27FC236}">
              <a16:creationId xmlns:a16="http://schemas.microsoft.com/office/drawing/2014/main" id="{A1401771-46AC-4990-B20A-7FFF2A7448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36" t="2768" r="12349" b="31080"/>
        <a:stretch/>
      </xdr:blipFill>
      <xdr:spPr bwMode="auto">
        <a:xfrm>
          <a:off x="5486400" y="26346149"/>
          <a:ext cx="1566120" cy="1276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21</xdr:row>
      <xdr:rowOff>9524</xdr:rowOff>
    </xdr:from>
    <xdr:to>
      <xdr:col>9</xdr:col>
      <xdr:colOff>1597567</xdr:colOff>
      <xdr:row>22</xdr:row>
      <xdr:rowOff>0</xdr:rowOff>
    </xdr:to>
    <xdr:pic>
      <xdr:nvPicPr>
        <xdr:cNvPr id="33" name="Picture 32" descr="Yale GP050MX Lift Truck">
          <a:extLst>
            <a:ext uri="{FF2B5EF4-FFF2-40B4-BE49-F238E27FC236}">
              <a16:creationId xmlns:a16="http://schemas.microsoft.com/office/drawing/2014/main" id="{22DB7437-4D33-4FCA-905E-D944D6037A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87" b="13889"/>
        <a:stretch/>
      </xdr:blipFill>
      <xdr:spPr bwMode="auto">
        <a:xfrm>
          <a:off x="5486400" y="27632024"/>
          <a:ext cx="1593939" cy="136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22</xdr:row>
      <xdr:rowOff>9524</xdr:rowOff>
    </xdr:from>
    <xdr:to>
      <xdr:col>9</xdr:col>
      <xdr:colOff>1597567</xdr:colOff>
      <xdr:row>23</xdr:row>
      <xdr:rowOff>0</xdr:rowOff>
    </xdr:to>
    <xdr:pic>
      <xdr:nvPicPr>
        <xdr:cNvPr id="34" name="Picture 33" descr="Yale GP050MX Lift Truck">
          <a:extLst>
            <a:ext uri="{FF2B5EF4-FFF2-40B4-BE49-F238E27FC236}">
              <a16:creationId xmlns:a16="http://schemas.microsoft.com/office/drawing/2014/main" id="{AEA2FA28-D1EE-4CE6-8038-502C2F40FC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87" b="13889"/>
        <a:stretch/>
      </xdr:blipFill>
      <xdr:spPr bwMode="auto">
        <a:xfrm>
          <a:off x="5486400" y="29003624"/>
          <a:ext cx="1593939" cy="136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24</xdr:row>
      <xdr:rowOff>9524</xdr:rowOff>
    </xdr:from>
    <xdr:to>
      <xdr:col>9</xdr:col>
      <xdr:colOff>1597567</xdr:colOff>
      <xdr:row>25</xdr:row>
      <xdr:rowOff>0</xdr:rowOff>
    </xdr:to>
    <xdr:pic>
      <xdr:nvPicPr>
        <xdr:cNvPr id="35" name="Picture 34" descr="Yale GP050MX Lift Truck">
          <a:extLst>
            <a:ext uri="{FF2B5EF4-FFF2-40B4-BE49-F238E27FC236}">
              <a16:creationId xmlns:a16="http://schemas.microsoft.com/office/drawing/2014/main" id="{8728420D-1CAF-45AC-9ABB-40AAAF001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87" b="13889"/>
        <a:stretch/>
      </xdr:blipFill>
      <xdr:spPr bwMode="auto">
        <a:xfrm>
          <a:off x="5486400" y="30375224"/>
          <a:ext cx="1593939" cy="1362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26</xdr:row>
      <xdr:rowOff>90055</xdr:rowOff>
    </xdr:from>
    <xdr:to>
      <xdr:col>9</xdr:col>
      <xdr:colOff>1409700</xdr:colOff>
      <xdr:row>27</xdr:row>
      <xdr:rowOff>1</xdr:rowOff>
    </xdr:to>
    <xdr:pic>
      <xdr:nvPicPr>
        <xdr:cNvPr id="36" name="Picture 35" descr="GP030-040SVX VeracitorÂ® 4 Wheel Pneumatic Tire">
          <a:extLst>
            <a:ext uri="{FF2B5EF4-FFF2-40B4-BE49-F238E27FC236}">
              <a16:creationId xmlns:a16="http://schemas.microsoft.com/office/drawing/2014/main" id="{5FE92429-E579-48CF-BA0A-79C4ABCE2F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" r="7738" b="11904"/>
        <a:stretch/>
      </xdr:blipFill>
      <xdr:spPr bwMode="auto">
        <a:xfrm>
          <a:off x="5486400" y="31827355"/>
          <a:ext cx="1409700" cy="128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1409700</xdr:colOff>
      <xdr:row>27</xdr:row>
      <xdr:rowOff>1288801</xdr:rowOff>
    </xdr:to>
    <xdr:pic>
      <xdr:nvPicPr>
        <xdr:cNvPr id="37" name="Picture 36" descr="GP030-040SVX VeracitorÂ® 4 Wheel Pneumatic Tire">
          <a:extLst>
            <a:ext uri="{FF2B5EF4-FFF2-40B4-BE49-F238E27FC236}">
              <a16:creationId xmlns:a16="http://schemas.microsoft.com/office/drawing/2014/main" id="{ABAA2F69-DABB-4464-8E0A-698E8C9A9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" r="7738" b="11904"/>
        <a:stretch/>
      </xdr:blipFill>
      <xdr:spPr bwMode="auto">
        <a:xfrm>
          <a:off x="5486400" y="33108900"/>
          <a:ext cx="1409700" cy="128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1409700</xdr:colOff>
      <xdr:row>28</xdr:row>
      <xdr:rowOff>1288801</xdr:rowOff>
    </xdr:to>
    <xdr:pic>
      <xdr:nvPicPr>
        <xdr:cNvPr id="38" name="Picture 37" descr="GP030-040SVX VeracitorÂ® 4 Wheel Pneumatic Tire">
          <a:extLst>
            <a:ext uri="{FF2B5EF4-FFF2-40B4-BE49-F238E27FC236}">
              <a16:creationId xmlns:a16="http://schemas.microsoft.com/office/drawing/2014/main" id="{243C4EFE-4651-4712-96BF-A051889586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" r="7738" b="11904"/>
        <a:stretch/>
      </xdr:blipFill>
      <xdr:spPr bwMode="auto">
        <a:xfrm>
          <a:off x="5486400" y="34480500"/>
          <a:ext cx="1409700" cy="128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1409700</xdr:colOff>
      <xdr:row>30</xdr:row>
      <xdr:rowOff>1288801</xdr:rowOff>
    </xdr:to>
    <xdr:pic>
      <xdr:nvPicPr>
        <xdr:cNvPr id="39" name="Picture 38" descr="GP030-040SVX VeracitorÂ® 4 Wheel Pneumatic Tire">
          <a:extLst>
            <a:ext uri="{FF2B5EF4-FFF2-40B4-BE49-F238E27FC236}">
              <a16:creationId xmlns:a16="http://schemas.microsoft.com/office/drawing/2014/main" id="{776CA7E5-AE2D-4635-A331-F151B6CF74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" r="7738" b="11904"/>
        <a:stretch/>
      </xdr:blipFill>
      <xdr:spPr bwMode="auto">
        <a:xfrm>
          <a:off x="5486400" y="35852100"/>
          <a:ext cx="1409700" cy="128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1409700</xdr:colOff>
      <xdr:row>31</xdr:row>
      <xdr:rowOff>1288801</xdr:rowOff>
    </xdr:to>
    <xdr:pic>
      <xdr:nvPicPr>
        <xdr:cNvPr id="40" name="Picture 39" descr="GP030-040SVX VeracitorÂ® 4 Wheel Pneumatic Tire">
          <a:extLst>
            <a:ext uri="{FF2B5EF4-FFF2-40B4-BE49-F238E27FC236}">
              <a16:creationId xmlns:a16="http://schemas.microsoft.com/office/drawing/2014/main" id="{F78DB1E2-02F4-4919-902B-CE31E0FFD9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" r="7738" b="11904"/>
        <a:stretch/>
      </xdr:blipFill>
      <xdr:spPr bwMode="auto">
        <a:xfrm>
          <a:off x="5486400" y="37223700"/>
          <a:ext cx="1409700" cy="1281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609599</xdr:colOff>
      <xdr:row>32</xdr:row>
      <xdr:rowOff>38599</xdr:rowOff>
    </xdr:from>
    <xdr:to>
      <xdr:col>9</xdr:col>
      <xdr:colOff>1405616</xdr:colOff>
      <xdr:row>33</xdr:row>
      <xdr:rowOff>0</xdr:rowOff>
    </xdr:to>
    <xdr:pic>
      <xdr:nvPicPr>
        <xdr:cNvPr id="41" name="Picture 40" descr="GP040-070VX Pneumatic Tire Rider Truck">
          <a:extLst>
            <a:ext uri="{FF2B5EF4-FFF2-40B4-BE49-F238E27FC236}">
              <a16:creationId xmlns:a16="http://schemas.microsoft.com/office/drawing/2014/main" id="{1989A2F1-1398-49F3-ACD0-3191368083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11131" r="5714" b="5714"/>
        <a:stretch/>
      </xdr:blipFill>
      <xdr:spPr bwMode="auto">
        <a:xfrm>
          <a:off x="5486399" y="38633899"/>
          <a:ext cx="1400175" cy="133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609599</xdr:colOff>
      <xdr:row>34</xdr:row>
      <xdr:rowOff>38599</xdr:rowOff>
    </xdr:from>
    <xdr:ext cx="1400175" cy="1333001"/>
    <xdr:pic>
      <xdr:nvPicPr>
        <xdr:cNvPr id="43" name="Picture 42" descr="GP040-070VX Pneumatic Tire Rider Truck">
          <a:extLst>
            <a:ext uri="{FF2B5EF4-FFF2-40B4-BE49-F238E27FC236}">
              <a16:creationId xmlns:a16="http://schemas.microsoft.com/office/drawing/2014/main" id="{82AFB368-39F1-4112-AC85-36C7F6C17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11131" r="5714" b="5714"/>
        <a:stretch/>
      </xdr:blipFill>
      <xdr:spPr bwMode="auto">
        <a:xfrm>
          <a:off x="5486399" y="38633899"/>
          <a:ext cx="1400175" cy="133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609599</xdr:colOff>
      <xdr:row>35</xdr:row>
      <xdr:rowOff>38599</xdr:rowOff>
    </xdr:from>
    <xdr:ext cx="1400175" cy="1333001"/>
    <xdr:pic>
      <xdr:nvPicPr>
        <xdr:cNvPr id="44" name="Picture 43" descr="GP040-070VX Pneumatic Tire Rider Truck">
          <a:extLst>
            <a:ext uri="{FF2B5EF4-FFF2-40B4-BE49-F238E27FC236}">
              <a16:creationId xmlns:a16="http://schemas.microsoft.com/office/drawing/2014/main" id="{78C439DE-C80B-4E00-B21C-67A3E4BDF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11131" r="5714" b="5714"/>
        <a:stretch/>
      </xdr:blipFill>
      <xdr:spPr bwMode="auto">
        <a:xfrm>
          <a:off x="5486399" y="38633899"/>
          <a:ext cx="1400175" cy="133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609599</xdr:colOff>
      <xdr:row>36</xdr:row>
      <xdr:rowOff>38599</xdr:rowOff>
    </xdr:from>
    <xdr:ext cx="1400175" cy="1333001"/>
    <xdr:pic>
      <xdr:nvPicPr>
        <xdr:cNvPr id="45" name="Picture 44" descr="GP040-070VX Pneumatic Tire Rider Truck">
          <a:extLst>
            <a:ext uri="{FF2B5EF4-FFF2-40B4-BE49-F238E27FC236}">
              <a16:creationId xmlns:a16="http://schemas.microsoft.com/office/drawing/2014/main" id="{527566A9-A68A-4D53-98B8-D38FE6D2D5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11131" r="5714" b="5714"/>
        <a:stretch/>
      </xdr:blipFill>
      <xdr:spPr bwMode="auto">
        <a:xfrm>
          <a:off x="5486399" y="38633899"/>
          <a:ext cx="1400175" cy="133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609599</xdr:colOff>
      <xdr:row>37</xdr:row>
      <xdr:rowOff>38599</xdr:rowOff>
    </xdr:from>
    <xdr:ext cx="1400175" cy="1333001"/>
    <xdr:pic>
      <xdr:nvPicPr>
        <xdr:cNvPr id="46" name="Picture 45" descr="GP040-070VX Pneumatic Tire Rider Truck">
          <a:extLst>
            <a:ext uri="{FF2B5EF4-FFF2-40B4-BE49-F238E27FC236}">
              <a16:creationId xmlns:a16="http://schemas.microsoft.com/office/drawing/2014/main" id="{D9296DB9-6C2E-4CDF-8DCF-085E10064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81" t="11131" r="5714" b="5714"/>
        <a:stretch/>
      </xdr:blipFill>
      <xdr:spPr bwMode="auto">
        <a:xfrm>
          <a:off x="5486399" y="38633899"/>
          <a:ext cx="1400175" cy="133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16177</xdr:colOff>
      <xdr:row>38</xdr:row>
      <xdr:rowOff>0</xdr:rowOff>
    </xdr:from>
    <xdr:to>
      <xdr:col>9</xdr:col>
      <xdr:colOff>1450192</xdr:colOff>
      <xdr:row>38</xdr:row>
      <xdr:rowOff>1337583</xdr:rowOff>
    </xdr:to>
    <xdr:pic>
      <xdr:nvPicPr>
        <xdr:cNvPr id="47" name="Picture 46" descr="GP080-120VX VeracitorÂ® Pneumatic Tire Rider">
          <a:extLst>
            <a:ext uri="{FF2B5EF4-FFF2-40B4-BE49-F238E27FC236}">
              <a16:creationId xmlns:a16="http://schemas.microsoft.com/office/drawing/2014/main" id="{7249E447-0A3E-4ECA-A6E7-B6708E425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0" t="3487" r="12914" b="24226"/>
        <a:stretch/>
      </xdr:blipFill>
      <xdr:spPr bwMode="auto">
        <a:xfrm>
          <a:off x="5627268" y="47313273"/>
          <a:ext cx="143855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9</xdr:col>
      <xdr:colOff>1416532</xdr:colOff>
      <xdr:row>40</xdr:row>
      <xdr:rowOff>1337583</xdr:rowOff>
    </xdr:to>
    <xdr:pic>
      <xdr:nvPicPr>
        <xdr:cNvPr id="50" name="Picture 49" descr="GP080-120VX VeracitorÂ® Pneumatic Tire Rider">
          <a:extLst>
            <a:ext uri="{FF2B5EF4-FFF2-40B4-BE49-F238E27FC236}">
              <a16:creationId xmlns:a16="http://schemas.microsoft.com/office/drawing/2014/main" id="{342C8304-E1BF-4D09-B395-B62B327C0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0" t="3487" r="12914" b="24226"/>
        <a:stretch/>
      </xdr:blipFill>
      <xdr:spPr bwMode="auto">
        <a:xfrm>
          <a:off x="5486400" y="48196500"/>
          <a:ext cx="142469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9</xdr:col>
      <xdr:colOff>1416532</xdr:colOff>
      <xdr:row>42</xdr:row>
      <xdr:rowOff>1337583</xdr:rowOff>
    </xdr:to>
    <xdr:pic>
      <xdr:nvPicPr>
        <xdr:cNvPr id="51" name="Picture 50" descr="GP080-120VX VeracitorÂ® Pneumatic Tire Rider">
          <a:extLst>
            <a:ext uri="{FF2B5EF4-FFF2-40B4-BE49-F238E27FC236}">
              <a16:creationId xmlns:a16="http://schemas.microsoft.com/office/drawing/2014/main" id="{A3715137-61AD-46FE-B978-0EE717A4B6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0" t="3487" r="12914" b="24226"/>
        <a:stretch/>
      </xdr:blipFill>
      <xdr:spPr bwMode="auto">
        <a:xfrm>
          <a:off x="5486400" y="49568100"/>
          <a:ext cx="142469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9</xdr:col>
      <xdr:colOff>1416532</xdr:colOff>
      <xdr:row>43</xdr:row>
      <xdr:rowOff>1337583</xdr:rowOff>
    </xdr:to>
    <xdr:pic>
      <xdr:nvPicPr>
        <xdr:cNvPr id="52" name="Picture 51" descr="GP080-120VX VeracitorÂ® Pneumatic Tire Rider">
          <a:extLst>
            <a:ext uri="{FF2B5EF4-FFF2-40B4-BE49-F238E27FC236}">
              <a16:creationId xmlns:a16="http://schemas.microsoft.com/office/drawing/2014/main" id="{03352CB1-DE95-4C57-B397-0C441788A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0" t="3487" r="12914" b="24226"/>
        <a:stretch/>
      </xdr:blipFill>
      <xdr:spPr bwMode="auto">
        <a:xfrm>
          <a:off x="5486400" y="50939700"/>
          <a:ext cx="142469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9</xdr:col>
      <xdr:colOff>1416532</xdr:colOff>
      <xdr:row>44</xdr:row>
      <xdr:rowOff>1337583</xdr:rowOff>
    </xdr:to>
    <xdr:pic>
      <xdr:nvPicPr>
        <xdr:cNvPr id="53" name="Picture 52" descr="GP080-120VX VeracitorÂ® Pneumatic Tire Rider">
          <a:extLst>
            <a:ext uri="{FF2B5EF4-FFF2-40B4-BE49-F238E27FC236}">
              <a16:creationId xmlns:a16="http://schemas.microsoft.com/office/drawing/2014/main" id="{09BD0200-31C4-4E23-A6BC-C2B04C9CE5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0" t="3487" r="12914" b="24226"/>
        <a:stretch/>
      </xdr:blipFill>
      <xdr:spPr bwMode="auto">
        <a:xfrm>
          <a:off x="5486400" y="52311300"/>
          <a:ext cx="142469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1416532</xdr:colOff>
      <xdr:row>45</xdr:row>
      <xdr:rowOff>1337583</xdr:rowOff>
    </xdr:to>
    <xdr:pic>
      <xdr:nvPicPr>
        <xdr:cNvPr id="54" name="Picture 53" descr="GP080-120VX VeracitorÂ® Pneumatic Tire Rider">
          <a:extLst>
            <a:ext uri="{FF2B5EF4-FFF2-40B4-BE49-F238E27FC236}">
              <a16:creationId xmlns:a16="http://schemas.microsoft.com/office/drawing/2014/main" id="{E87C126B-5F89-4A85-92DB-A2BF82F57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0" t="3487" r="12914" b="24226"/>
        <a:stretch/>
      </xdr:blipFill>
      <xdr:spPr bwMode="auto">
        <a:xfrm>
          <a:off x="5486400" y="53682900"/>
          <a:ext cx="142469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9</xdr:col>
      <xdr:colOff>1416532</xdr:colOff>
      <xdr:row>46</xdr:row>
      <xdr:rowOff>1337583</xdr:rowOff>
    </xdr:to>
    <xdr:pic>
      <xdr:nvPicPr>
        <xdr:cNvPr id="55" name="Picture 54" descr="GP080-120VX VeracitorÂ® Pneumatic Tire Rider">
          <a:extLst>
            <a:ext uri="{FF2B5EF4-FFF2-40B4-BE49-F238E27FC236}">
              <a16:creationId xmlns:a16="http://schemas.microsoft.com/office/drawing/2014/main" id="{0899C298-883D-4FB5-8B9F-D05C6DE59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0" t="3487" r="12914" b="24226"/>
        <a:stretch/>
      </xdr:blipFill>
      <xdr:spPr bwMode="auto">
        <a:xfrm>
          <a:off x="5486400" y="55054500"/>
          <a:ext cx="142469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1416532</xdr:colOff>
      <xdr:row>47</xdr:row>
      <xdr:rowOff>1337583</xdr:rowOff>
    </xdr:to>
    <xdr:pic>
      <xdr:nvPicPr>
        <xdr:cNvPr id="56" name="Picture 55" descr="GP080-120VX VeracitorÂ® Pneumatic Tire Rider">
          <a:extLst>
            <a:ext uri="{FF2B5EF4-FFF2-40B4-BE49-F238E27FC236}">
              <a16:creationId xmlns:a16="http://schemas.microsoft.com/office/drawing/2014/main" id="{A50C2211-2625-45E8-83A3-1F2DCD8B73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0" t="3487" r="12914" b="24226"/>
        <a:stretch/>
      </xdr:blipFill>
      <xdr:spPr bwMode="auto">
        <a:xfrm>
          <a:off x="5486400" y="56426100"/>
          <a:ext cx="142469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9</xdr:col>
      <xdr:colOff>1416532</xdr:colOff>
      <xdr:row>48</xdr:row>
      <xdr:rowOff>1337583</xdr:rowOff>
    </xdr:to>
    <xdr:pic>
      <xdr:nvPicPr>
        <xdr:cNvPr id="57" name="Picture 56" descr="GP080-120VX VeracitorÂ® Pneumatic Tire Rider">
          <a:extLst>
            <a:ext uri="{FF2B5EF4-FFF2-40B4-BE49-F238E27FC236}">
              <a16:creationId xmlns:a16="http://schemas.microsoft.com/office/drawing/2014/main" id="{38972C22-64F3-44F3-B3A7-45E2A99247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0" t="3487" r="12914" b="24226"/>
        <a:stretch/>
      </xdr:blipFill>
      <xdr:spPr bwMode="auto">
        <a:xfrm>
          <a:off x="5486400" y="57797700"/>
          <a:ext cx="142469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9</xdr:col>
      <xdr:colOff>1416532</xdr:colOff>
      <xdr:row>49</xdr:row>
      <xdr:rowOff>1337583</xdr:rowOff>
    </xdr:to>
    <xdr:pic>
      <xdr:nvPicPr>
        <xdr:cNvPr id="58" name="Picture 57" descr="GP080-120VX VeracitorÂ® Pneumatic Tire Rider">
          <a:extLst>
            <a:ext uri="{FF2B5EF4-FFF2-40B4-BE49-F238E27FC236}">
              <a16:creationId xmlns:a16="http://schemas.microsoft.com/office/drawing/2014/main" id="{0636EEF7-AC08-47C3-B417-1B00AB297D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0" t="3487" r="12914" b="24226"/>
        <a:stretch/>
      </xdr:blipFill>
      <xdr:spPr bwMode="auto">
        <a:xfrm>
          <a:off x="6096000" y="59169300"/>
          <a:ext cx="1424695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51601</xdr:colOff>
      <xdr:row>29</xdr:row>
      <xdr:rowOff>185208</xdr:rowOff>
    </xdr:from>
    <xdr:to>
      <xdr:col>9</xdr:col>
      <xdr:colOff>1602812</xdr:colOff>
      <xdr:row>29</xdr:row>
      <xdr:rowOff>1296455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FAF728-DEF7-446B-864A-4A59C233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5091" y="4484687"/>
          <a:ext cx="1555746" cy="111124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45398</xdr:rowOff>
    </xdr:from>
    <xdr:to>
      <xdr:col>9</xdr:col>
      <xdr:colOff>1602923</xdr:colOff>
      <xdr:row>23</xdr:row>
      <xdr:rowOff>1259761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5AF304-3E99-4C64-87B8-4A0075BF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893" y="30423345"/>
          <a:ext cx="1605644" cy="1217084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25</xdr:row>
      <xdr:rowOff>46305</xdr:rowOff>
    </xdr:from>
    <xdr:ext cx="1606551" cy="1217084"/>
    <xdr:pic>
      <xdr:nvPicPr>
        <xdr:cNvPr id="60" name="Picture 59">
          <a:extLst>
            <a:ext uri="{FF2B5EF4-FFF2-40B4-BE49-F238E27FC236}">
              <a16:creationId xmlns:a16="http://schemas.microsoft.com/office/drawing/2014/main" id="{AF0C142C-2A4D-40C7-A652-34AB74DB3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3490" y="30360940"/>
          <a:ext cx="1606551" cy="1217084"/>
        </a:xfrm>
        <a:prstGeom prst="rect">
          <a:avLst/>
        </a:prstGeom>
      </xdr:spPr>
    </xdr:pic>
    <xdr:clientData/>
  </xdr:oneCellAnchor>
  <xdr:twoCellAnchor editAs="oneCell">
    <xdr:from>
      <xdr:col>8</xdr:col>
      <xdr:colOff>615156</xdr:colOff>
      <xdr:row>41</xdr:row>
      <xdr:rowOff>26460</xdr:rowOff>
    </xdr:from>
    <xdr:to>
      <xdr:col>10</xdr:col>
      <xdr:colOff>71587</xdr:colOff>
      <xdr:row>41</xdr:row>
      <xdr:rowOff>1296460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A8A3390-B170-40F8-8F90-0E53BB2B4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3489" y="54987033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542660</xdr:colOff>
      <xdr:row>39</xdr:row>
      <xdr:rowOff>33340</xdr:rowOff>
    </xdr:from>
    <xdr:to>
      <xdr:col>10</xdr:col>
      <xdr:colOff>1812</xdr:colOff>
      <xdr:row>39</xdr:row>
      <xdr:rowOff>1298805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0D1F3C04-4504-4264-A649-362B696CF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993" y="52255475"/>
          <a:ext cx="1693333" cy="127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30481</xdr:rowOff>
    </xdr:from>
    <xdr:to>
      <xdr:col>9</xdr:col>
      <xdr:colOff>1259631</xdr:colOff>
      <xdr:row>2</xdr:row>
      <xdr:rowOff>1</xdr:rowOff>
    </xdr:to>
    <xdr:pic>
      <xdr:nvPicPr>
        <xdr:cNvPr id="2" name="Picture 1" descr="ESC030-40AD 3 Wheel Stand-up Electric Forklift">
          <a:extLst>
            <a:ext uri="{FF2B5EF4-FFF2-40B4-BE49-F238E27FC236}">
              <a16:creationId xmlns:a16="http://schemas.microsoft.com/office/drawing/2014/main" id="{1B6455FA-40DE-46A5-BA7B-F73A4AC75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5" t="3441" r="6779" b="18893"/>
        <a:stretch/>
      </xdr:blipFill>
      <xdr:spPr bwMode="auto">
        <a:xfrm>
          <a:off x="5486400" y="220981"/>
          <a:ext cx="1260538" cy="1341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</xdr:row>
      <xdr:rowOff>30480</xdr:rowOff>
    </xdr:from>
    <xdr:to>
      <xdr:col>9</xdr:col>
      <xdr:colOff>1259631</xdr:colOff>
      <xdr:row>3</xdr:row>
      <xdr:rowOff>0</xdr:rowOff>
    </xdr:to>
    <xdr:pic>
      <xdr:nvPicPr>
        <xdr:cNvPr id="3" name="Picture 2" descr="ESC030-40AD 3 Wheel Stand-up Electric Forklift">
          <a:extLst>
            <a:ext uri="{FF2B5EF4-FFF2-40B4-BE49-F238E27FC236}">
              <a16:creationId xmlns:a16="http://schemas.microsoft.com/office/drawing/2014/main" id="{589E7C4B-6231-4AC2-89B5-F16D8DD995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5" t="3441" r="6779" b="18893"/>
        <a:stretch/>
      </xdr:blipFill>
      <xdr:spPr bwMode="auto">
        <a:xfrm>
          <a:off x="5486400" y="1592580"/>
          <a:ext cx="1260538" cy="1341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</xdr:row>
      <xdr:rowOff>30480</xdr:rowOff>
    </xdr:from>
    <xdr:to>
      <xdr:col>9</xdr:col>
      <xdr:colOff>1259631</xdr:colOff>
      <xdr:row>4</xdr:row>
      <xdr:rowOff>0</xdr:rowOff>
    </xdr:to>
    <xdr:pic>
      <xdr:nvPicPr>
        <xdr:cNvPr id="4" name="Picture 3" descr="ESC030-40AD 3 Wheel Stand-up Electric Forklift">
          <a:extLst>
            <a:ext uri="{FF2B5EF4-FFF2-40B4-BE49-F238E27FC236}">
              <a16:creationId xmlns:a16="http://schemas.microsoft.com/office/drawing/2014/main" id="{BCA980A4-5DCE-4E02-BD6C-2F23561F8B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5" t="3441" r="6779" b="18893"/>
        <a:stretch/>
      </xdr:blipFill>
      <xdr:spPr bwMode="auto">
        <a:xfrm>
          <a:off x="5486400" y="2964180"/>
          <a:ext cx="1260538" cy="1341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</xdr:row>
      <xdr:rowOff>38100</xdr:rowOff>
    </xdr:from>
    <xdr:to>
      <xdr:col>10</xdr:col>
      <xdr:colOff>0</xdr:colOff>
      <xdr:row>4</xdr:row>
      <xdr:rowOff>1368515</xdr:rowOff>
    </xdr:to>
    <xdr:pic>
      <xdr:nvPicPr>
        <xdr:cNvPr id="6" name="Picture 5" descr="ERP030-040VT Electric Pneumonic Tire Truck">
          <a:extLst>
            <a:ext uri="{FF2B5EF4-FFF2-40B4-BE49-F238E27FC236}">
              <a16:creationId xmlns:a16="http://schemas.microsoft.com/office/drawing/2014/main" id="{77E07298-BE96-42AA-A855-8A7F4AD1D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93"/>
        <a:stretch/>
      </xdr:blipFill>
      <xdr:spPr bwMode="auto">
        <a:xfrm>
          <a:off x="5486400" y="4343400"/>
          <a:ext cx="168402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</xdr:row>
      <xdr:rowOff>45720</xdr:rowOff>
    </xdr:from>
    <xdr:to>
      <xdr:col>10</xdr:col>
      <xdr:colOff>0</xdr:colOff>
      <xdr:row>6</xdr:row>
      <xdr:rowOff>0</xdr:rowOff>
    </xdr:to>
    <xdr:pic>
      <xdr:nvPicPr>
        <xdr:cNvPr id="7" name="Picture 6" descr="ERP030-040VT Electric Pneumonic Tire Truck">
          <a:extLst>
            <a:ext uri="{FF2B5EF4-FFF2-40B4-BE49-F238E27FC236}">
              <a16:creationId xmlns:a16="http://schemas.microsoft.com/office/drawing/2014/main" id="{70A9727F-CB99-4E93-8BCA-644F47A8B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93"/>
        <a:stretch/>
      </xdr:blipFill>
      <xdr:spPr bwMode="auto">
        <a:xfrm>
          <a:off x="5486400" y="5722620"/>
          <a:ext cx="168402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6</xdr:row>
      <xdr:rowOff>45720</xdr:rowOff>
    </xdr:from>
    <xdr:to>
      <xdr:col>10</xdr:col>
      <xdr:colOff>0</xdr:colOff>
      <xdr:row>7</xdr:row>
      <xdr:rowOff>0</xdr:rowOff>
    </xdr:to>
    <xdr:pic>
      <xdr:nvPicPr>
        <xdr:cNvPr id="8" name="Picture 7" descr="ERP030-040VT Electric Pneumonic Tire Truck">
          <a:extLst>
            <a:ext uri="{FF2B5EF4-FFF2-40B4-BE49-F238E27FC236}">
              <a16:creationId xmlns:a16="http://schemas.microsoft.com/office/drawing/2014/main" id="{FD6DD3FB-B3FC-496F-AB50-0DAC8A1B5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93"/>
        <a:stretch/>
      </xdr:blipFill>
      <xdr:spPr bwMode="auto">
        <a:xfrm>
          <a:off x="5486400" y="7094220"/>
          <a:ext cx="168402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7</xdr:row>
      <xdr:rowOff>45720</xdr:rowOff>
    </xdr:from>
    <xdr:to>
      <xdr:col>10</xdr:col>
      <xdr:colOff>0</xdr:colOff>
      <xdr:row>8</xdr:row>
      <xdr:rowOff>0</xdr:rowOff>
    </xdr:to>
    <xdr:pic>
      <xdr:nvPicPr>
        <xdr:cNvPr id="9" name="Picture 8" descr="ERP030-040VT Electric Pneumonic Tire Truck">
          <a:extLst>
            <a:ext uri="{FF2B5EF4-FFF2-40B4-BE49-F238E27FC236}">
              <a16:creationId xmlns:a16="http://schemas.microsoft.com/office/drawing/2014/main" id="{B4FF5C80-CCE3-4382-8D67-A9A44B2020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93"/>
        <a:stretch/>
      </xdr:blipFill>
      <xdr:spPr bwMode="auto">
        <a:xfrm>
          <a:off x="5486400" y="8465820"/>
          <a:ext cx="168402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8</xdr:row>
      <xdr:rowOff>45720</xdr:rowOff>
    </xdr:from>
    <xdr:to>
      <xdr:col>10</xdr:col>
      <xdr:colOff>0</xdr:colOff>
      <xdr:row>9</xdr:row>
      <xdr:rowOff>0</xdr:rowOff>
    </xdr:to>
    <xdr:pic>
      <xdr:nvPicPr>
        <xdr:cNvPr id="10" name="Picture 9" descr="ERP030-040VT Electric Pneumonic Tire Truck">
          <a:extLst>
            <a:ext uri="{FF2B5EF4-FFF2-40B4-BE49-F238E27FC236}">
              <a16:creationId xmlns:a16="http://schemas.microsoft.com/office/drawing/2014/main" id="{DEF816F8-2CD0-45F9-A2FF-9A6FA93277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93"/>
        <a:stretch/>
      </xdr:blipFill>
      <xdr:spPr bwMode="auto">
        <a:xfrm>
          <a:off x="5486400" y="9837420"/>
          <a:ext cx="168402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9</xdr:row>
      <xdr:rowOff>45720</xdr:rowOff>
    </xdr:from>
    <xdr:to>
      <xdr:col>10</xdr:col>
      <xdr:colOff>0</xdr:colOff>
      <xdr:row>10</xdr:row>
      <xdr:rowOff>0</xdr:rowOff>
    </xdr:to>
    <xdr:pic>
      <xdr:nvPicPr>
        <xdr:cNvPr id="11" name="Picture 10" descr="ERP030-040VT Electric Pneumonic Tire Truck">
          <a:extLst>
            <a:ext uri="{FF2B5EF4-FFF2-40B4-BE49-F238E27FC236}">
              <a16:creationId xmlns:a16="http://schemas.microsoft.com/office/drawing/2014/main" id="{CAD6DDB2-1770-4A08-BF5D-63601A91E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393"/>
        <a:stretch/>
      </xdr:blipFill>
      <xdr:spPr bwMode="auto">
        <a:xfrm>
          <a:off x="5486400" y="11209020"/>
          <a:ext cx="1684020" cy="1325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75259</xdr:colOff>
      <xdr:row>10</xdr:row>
      <xdr:rowOff>9407</xdr:rowOff>
    </xdr:from>
    <xdr:to>
      <xdr:col>9</xdr:col>
      <xdr:colOff>1603052</xdr:colOff>
      <xdr:row>10</xdr:row>
      <xdr:rowOff>1368609</xdr:rowOff>
    </xdr:to>
    <xdr:pic>
      <xdr:nvPicPr>
        <xdr:cNvPr id="12" name="Picture 11" descr="ERP030-040VF Four-Wheel Electric Truck">
          <a:extLst>
            <a:ext uri="{FF2B5EF4-FFF2-40B4-BE49-F238E27FC236}">
              <a16:creationId xmlns:a16="http://schemas.microsoft.com/office/drawing/2014/main" id="{20CFCF25-EA47-4D6B-9A93-0999E10D25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38" b="12642"/>
        <a:stretch/>
      </xdr:blipFill>
      <xdr:spPr bwMode="auto">
        <a:xfrm>
          <a:off x="5578592" y="12558888"/>
          <a:ext cx="1532328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9</xdr:col>
      <xdr:colOff>1526886</xdr:colOff>
      <xdr:row>11</xdr:row>
      <xdr:rowOff>1368272</xdr:rowOff>
    </xdr:to>
    <xdr:pic>
      <xdr:nvPicPr>
        <xdr:cNvPr id="13" name="Picture 12" descr="ERP030-040VF Four-Wheel Electric Truck">
          <a:extLst>
            <a:ext uri="{FF2B5EF4-FFF2-40B4-BE49-F238E27FC236}">
              <a16:creationId xmlns:a16="http://schemas.microsoft.com/office/drawing/2014/main" id="{1E97D4C3-3947-4B4E-B2F5-BEF8103B6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38" b="12642"/>
        <a:stretch/>
      </xdr:blipFill>
      <xdr:spPr bwMode="auto">
        <a:xfrm>
          <a:off x="5503333" y="13922963"/>
          <a:ext cx="1532328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9</xdr:col>
      <xdr:colOff>1526886</xdr:colOff>
      <xdr:row>12</xdr:row>
      <xdr:rowOff>1368272</xdr:rowOff>
    </xdr:to>
    <xdr:pic>
      <xdr:nvPicPr>
        <xdr:cNvPr id="14" name="Picture 13" descr="ERP030-040VF Four-Wheel Electric Truck">
          <a:extLst>
            <a:ext uri="{FF2B5EF4-FFF2-40B4-BE49-F238E27FC236}">
              <a16:creationId xmlns:a16="http://schemas.microsoft.com/office/drawing/2014/main" id="{EA5E2A72-1523-41A3-8260-658689FF42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38" b="12642"/>
        <a:stretch/>
      </xdr:blipFill>
      <xdr:spPr bwMode="auto">
        <a:xfrm>
          <a:off x="5503333" y="15296444"/>
          <a:ext cx="1532328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1526886</xdr:colOff>
      <xdr:row>13</xdr:row>
      <xdr:rowOff>1368272</xdr:rowOff>
    </xdr:to>
    <xdr:pic>
      <xdr:nvPicPr>
        <xdr:cNvPr id="15" name="Picture 14" descr="ERP030-040VF Four-Wheel Electric Truck">
          <a:extLst>
            <a:ext uri="{FF2B5EF4-FFF2-40B4-BE49-F238E27FC236}">
              <a16:creationId xmlns:a16="http://schemas.microsoft.com/office/drawing/2014/main" id="{583CAAA9-871C-43AE-9D76-1A26B7A8F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38" b="12642"/>
        <a:stretch/>
      </xdr:blipFill>
      <xdr:spPr bwMode="auto">
        <a:xfrm>
          <a:off x="5503333" y="16669926"/>
          <a:ext cx="1532328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1526886</xdr:colOff>
      <xdr:row>14</xdr:row>
      <xdr:rowOff>1368272</xdr:rowOff>
    </xdr:to>
    <xdr:pic>
      <xdr:nvPicPr>
        <xdr:cNvPr id="16" name="Picture 15" descr="ERP030-040VF Four-Wheel Electric Truck">
          <a:extLst>
            <a:ext uri="{FF2B5EF4-FFF2-40B4-BE49-F238E27FC236}">
              <a16:creationId xmlns:a16="http://schemas.microsoft.com/office/drawing/2014/main" id="{B08E51D6-1F98-4CBE-8792-BFFFF9904D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38" b="12642"/>
        <a:stretch/>
      </xdr:blipFill>
      <xdr:spPr bwMode="auto">
        <a:xfrm>
          <a:off x="5503333" y="18043407"/>
          <a:ext cx="1532328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9</xdr:col>
      <xdr:colOff>1526886</xdr:colOff>
      <xdr:row>16</xdr:row>
      <xdr:rowOff>1368272</xdr:rowOff>
    </xdr:to>
    <xdr:pic>
      <xdr:nvPicPr>
        <xdr:cNvPr id="17" name="Picture 16" descr="ERP030-040VF Four-Wheel Electric Truck">
          <a:extLst>
            <a:ext uri="{FF2B5EF4-FFF2-40B4-BE49-F238E27FC236}">
              <a16:creationId xmlns:a16="http://schemas.microsoft.com/office/drawing/2014/main" id="{C7C2265B-602D-4C12-AD11-6F91DF8C3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938" b="12642"/>
        <a:stretch/>
      </xdr:blipFill>
      <xdr:spPr bwMode="auto">
        <a:xfrm>
          <a:off x="5503333" y="19416889"/>
          <a:ext cx="1532328" cy="13546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112889</xdr:colOff>
      <xdr:row>18</xdr:row>
      <xdr:rowOff>94075</xdr:rowOff>
    </xdr:from>
    <xdr:to>
      <xdr:col>9</xdr:col>
      <xdr:colOff>1488754</xdr:colOff>
      <xdr:row>18</xdr:row>
      <xdr:rowOff>1370791</xdr:rowOff>
    </xdr:to>
    <xdr:pic>
      <xdr:nvPicPr>
        <xdr:cNvPr id="18" name="Picture 17" descr="ERC030-040VA 4 Wheel Electric Truck">
          <a:extLst>
            <a:ext uri="{FF2B5EF4-FFF2-40B4-BE49-F238E27FC236}">
              <a16:creationId xmlns:a16="http://schemas.microsoft.com/office/drawing/2014/main" id="{81A64814-75C2-4595-A0DF-45821068B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2797" r="10431" b="18181"/>
        <a:stretch/>
      </xdr:blipFill>
      <xdr:spPr bwMode="auto">
        <a:xfrm>
          <a:off x="5616222" y="20884445"/>
          <a:ext cx="1381307" cy="1279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19</xdr:row>
      <xdr:rowOff>94074</xdr:rowOff>
    </xdr:from>
    <xdr:to>
      <xdr:col>9</xdr:col>
      <xdr:colOff>1374051</xdr:colOff>
      <xdr:row>20</xdr:row>
      <xdr:rowOff>1</xdr:rowOff>
    </xdr:to>
    <xdr:pic>
      <xdr:nvPicPr>
        <xdr:cNvPr id="19" name="Picture 18" descr="ERC030-040VA 4 Wheel Electric Truck">
          <a:extLst>
            <a:ext uri="{FF2B5EF4-FFF2-40B4-BE49-F238E27FC236}">
              <a16:creationId xmlns:a16="http://schemas.microsoft.com/office/drawing/2014/main" id="{37354A48-D641-4781-9D51-A813B48C99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2797" r="10431" b="18181"/>
        <a:stretch/>
      </xdr:blipFill>
      <xdr:spPr bwMode="auto">
        <a:xfrm>
          <a:off x="5503333" y="22257926"/>
          <a:ext cx="1381307" cy="1279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20</xdr:row>
      <xdr:rowOff>94075</xdr:rowOff>
    </xdr:from>
    <xdr:to>
      <xdr:col>9</xdr:col>
      <xdr:colOff>1374051</xdr:colOff>
      <xdr:row>21</xdr:row>
      <xdr:rowOff>0</xdr:rowOff>
    </xdr:to>
    <xdr:pic>
      <xdr:nvPicPr>
        <xdr:cNvPr id="20" name="Picture 19" descr="ERC030-040VA 4 Wheel Electric Truck">
          <a:extLst>
            <a:ext uri="{FF2B5EF4-FFF2-40B4-BE49-F238E27FC236}">
              <a16:creationId xmlns:a16="http://schemas.microsoft.com/office/drawing/2014/main" id="{E80ED2EC-0CED-44BF-8203-86330A37B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2797" r="10431" b="18181"/>
        <a:stretch/>
      </xdr:blipFill>
      <xdr:spPr bwMode="auto">
        <a:xfrm>
          <a:off x="5503333" y="23631408"/>
          <a:ext cx="1381307" cy="1279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21</xdr:row>
      <xdr:rowOff>94074</xdr:rowOff>
    </xdr:from>
    <xdr:to>
      <xdr:col>9</xdr:col>
      <xdr:colOff>1374051</xdr:colOff>
      <xdr:row>22</xdr:row>
      <xdr:rowOff>0</xdr:rowOff>
    </xdr:to>
    <xdr:pic>
      <xdr:nvPicPr>
        <xdr:cNvPr id="21" name="Picture 20" descr="ERC030-040VA 4 Wheel Electric Truck">
          <a:extLst>
            <a:ext uri="{FF2B5EF4-FFF2-40B4-BE49-F238E27FC236}">
              <a16:creationId xmlns:a16="http://schemas.microsoft.com/office/drawing/2014/main" id="{B77EC2CC-84F4-4026-A0E0-5E60A10C7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2797" r="10431" b="18181"/>
        <a:stretch/>
      </xdr:blipFill>
      <xdr:spPr bwMode="auto">
        <a:xfrm>
          <a:off x="5503333" y="25004889"/>
          <a:ext cx="1381307" cy="1279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22</xdr:row>
      <xdr:rowOff>94075</xdr:rowOff>
    </xdr:from>
    <xdr:to>
      <xdr:col>9</xdr:col>
      <xdr:colOff>1374051</xdr:colOff>
      <xdr:row>23</xdr:row>
      <xdr:rowOff>0</xdr:rowOff>
    </xdr:to>
    <xdr:pic>
      <xdr:nvPicPr>
        <xdr:cNvPr id="22" name="Picture 21" descr="ERC030-040VA 4 Wheel Electric Truck">
          <a:extLst>
            <a:ext uri="{FF2B5EF4-FFF2-40B4-BE49-F238E27FC236}">
              <a16:creationId xmlns:a16="http://schemas.microsoft.com/office/drawing/2014/main" id="{426AA8CA-1FEB-4BCC-AC1C-194ACE345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2797" r="10431" b="18181"/>
        <a:stretch/>
      </xdr:blipFill>
      <xdr:spPr bwMode="auto">
        <a:xfrm>
          <a:off x="5503333" y="26378371"/>
          <a:ext cx="1381307" cy="1279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23</xdr:row>
      <xdr:rowOff>94074</xdr:rowOff>
    </xdr:from>
    <xdr:to>
      <xdr:col>9</xdr:col>
      <xdr:colOff>1374051</xdr:colOff>
      <xdr:row>24</xdr:row>
      <xdr:rowOff>0</xdr:rowOff>
    </xdr:to>
    <xdr:pic>
      <xdr:nvPicPr>
        <xdr:cNvPr id="23" name="Picture 22" descr="ERC030-040VA 4 Wheel Electric Truck">
          <a:extLst>
            <a:ext uri="{FF2B5EF4-FFF2-40B4-BE49-F238E27FC236}">
              <a16:creationId xmlns:a16="http://schemas.microsoft.com/office/drawing/2014/main" id="{1B454C8B-72DD-497D-988B-7BF8B442E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70" t="2797" r="10431" b="18181"/>
        <a:stretch/>
      </xdr:blipFill>
      <xdr:spPr bwMode="auto">
        <a:xfrm>
          <a:off x="5503333" y="27751852"/>
          <a:ext cx="1381307" cy="12794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</xdr:colOff>
      <xdr:row>24</xdr:row>
      <xdr:rowOff>52581</xdr:rowOff>
    </xdr:from>
    <xdr:to>
      <xdr:col>9</xdr:col>
      <xdr:colOff>1527060</xdr:colOff>
      <xdr:row>25</xdr:row>
      <xdr:rowOff>3058</xdr:rowOff>
    </xdr:to>
    <xdr:pic>
      <xdr:nvPicPr>
        <xdr:cNvPr id="24" name="Picture 23" descr="ERC045-070VG Sit-Down Electric 4- Wheel">
          <a:extLst>
            <a:ext uri="{FF2B5EF4-FFF2-40B4-BE49-F238E27FC236}">
              <a16:creationId xmlns:a16="http://schemas.microsoft.com/office/drawing/2014/main" id="{EEADED7E-D558-4668-BB7A-DA8631C8D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4" y="29083840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9</xdr:col>
      <xdr:colOff>1527059</xdr:colOff>
      <xdr:row>25</xdr:row>
      <xdr:rowOff>1331215</xdr:rowOff>
    </xdr:to>
    <xdr:pic>
      <xdr:nvPicPr>
        <xdr:cNvPr id="25" name="Picture 24" descr="ERC045-070VG Sit-Down Electric 4- Wheel">
          <a:extLst>
            <a:ext uri="{FF2B5EF4-FFF2-40B4-BE49-F238E27FC236}">
              <a16:creationId xmlns:a16="http://schemas.microsoft.com/office/drawing/2014/main" id="{09B73DD4-0267-4777-BCF1-922ADD7817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30404741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9</xdr:col>
      <xdr:colOff>1527059</xdr:colOff>
      <xdr:row>26</xdr:row>
      <xdr:rowOff>1331215</xdr:rowOff>
    </xdr:to>
    <xdr:pic>
      <xdr:nvPicPr>
        <xdr:cNvPr id="26" name="Picture 25" descr="ERC045-070VG Sit-Down Electric 4- Wheel">
          <a:extLst>
            <a:ext uri="{FF2B5EF4-FFF2-40B4-BE49-F238E27FC236}">
              <a16:creationId xmlns:a16="http://schemas.microsoft.com/office/drawing/2014/main" id="{F5D9C2AE-338F-4941-BA17-D5732330C3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31778222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9</xdr:col>
      <xdr:colOff>1527059</xdr:colOff>
      <xdr:row>27</xdr:row>
      <xdr:rowOff>1331215</xdr:rowOff>
    </xdr:to>
    <xdr:pic>
      <xdr:nvPicPr>
        <xdr:cNvPr id="27" name="Picture 26" descr="ERC045-070VG Sit-Down Electric 4- Wheel">
          <a:extLst>
            <a:ext uri="{FF2B5EF4-FFF2-40B4-BE49-F238E27FC236}">
              <a16:creationId xmlns:a16="http://schemas.microsoft.com/office/drawing/2014/main" id="{17DE7A9A-38D4-42FC-8176-5E775BC8A1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33151704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1527059</xdr:colOff>
      <xdr:row>28</xdr:row>
      <xdr:rowOff>1331215</xdr:rowOff>
    </xdr:to>
    <xdr:pic>
      <xdr:nvPicPr>
        <xdr:cNvPr id="28" name="Picture 27" descr="ERC045-070VG Sit-Down Electric 4- Wheel">
          <a:extLst>
            <a:ext uri="{FF2B5EF4-FFF2-40B4-BE49-F238E27FC236}">
              <a16:creationId xmlns:a16="http://schemas.microsoft.com/office/drawing/2014/main" id="{E64818A9-796C-4DA5-A8CC-7DD4E9AE5E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34525185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9</xdr:col>
      <xdr:colOff>1527059</xdr:colOff>
      <xdr:row>29</xdr:row>
      <xdr:rowOff>1331215</xdr:rowOff>
    </xdr:to>
    <xdr:pic>
      <xdr:nvPicPr>
        <xdr:cNvPr id="29" name="Picture 28" descr="ERC045-070VG Sit-Down Electric 4- Wheel">
          <a:extLst>
            <a:ext uri="{FF2B5EF4-FFF2-40B4-BE49-F238E27FC236}">
              <a16:creationId xmlns:a16="http://schemas.microsoft.com/office/drawing/2014/main" id="{84C99FF8-7804-4C57-8E57-13B66DE253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35898667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1527059</xdr:colOff>
      <xdr:row>30</xdr:row>
      <xdr:rowOff>1331215</xdr:rowOff>
    </xdr:to>
    <xdr:pic>
      <xdr:nvPicPr>
        <xdr:cNvPr id="30" name="Picture 29" descr="ERC045-070VG Sit-Down Electric 4- Wheel">
          <a:extLst>
            <a:ext uri="{FF2B5EF4-FFF2-40B4-BE49-F238E27FC236}">
              <a16:creationId xmlns:a16="http://schemas.microsoft.com/office/drawing/2014/main" id="{176E7FD6-7A4A-4417-B8C0-285BB2F398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37272148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9</xdr:col>
      <xdr:colOff>1527059</xdr:colOff>
      <xdr:row>31</xdr:row>
      <xdr:rowOff>1331215</xdr:rowOff>
    </xdr:to>
    <xdr:pic>
      <xdr:nvPicPr>
        <xdr:cNvPr id="31" name="Picture 30" descr="ERC045-070VG Sit-Down Electric 4- Wheel">
          <a:extLst>
            <a:ext uri="{FF2B5EF4-FFF2-40B4-BE49-F238E27FC236}">
              <a16:creationId xmlns:a16="http://schemas.microsoft.com/office/drawing/2014/main" id="{C4B879F0-168F-458B-8764-455D09DD6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38645630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9</xdr:col>
      <xdr:colOff>1527059</xdr:colOff>
      <xdr:row>32</xdr:row>
      <xdr:rowOff>1331215</xdr:rowOff>
    </xdr:to>
    <xdr:pic>
      <xdr:nvPicPr>
        <xdr:cNvPr id="32" name="Picture 31" descr="ERC045-070VG Sit-Down Electric 4- Wheel">
          <a:extLst>
            <a:ext uri="{FF2B5EF4-FFF2-40B4-BE49-F238E27FC236}">
              <a16:creationId xmlns:a16="http://schemas.microsoft.com/office/drawing/2014/main" id="{D2FEE56C-0125-4BAC-B66B-500BC9E1AD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40019111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9</xdr:col>
      <xdr:colOff>1527059</xdr:colOff>
      <xdr:row>33</xdr:row>
      <xdr:rowOff>1331215</xdr:rowOff>
    </xdr:to>
    <xdr:pic>
      <xdr:nvPicPr>
        <xdr:cNvPr id="33" name="Picture 32" descr="ERC045-070VG Sit-Down Electric 4- Wheel">
          <a:extLst>
            <a:ext uri="{FF2B5EF4-FFF2-40B4-BE49-F238E27FC236}">
              <a16:creationId xmlns:a16="http://schemas.microsoft.com/office/drawing/2014/main" id="{9B5D966A-AF50-4C1A-9BBD-E8E4AEB565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41392593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9</xdr:col>
      <xdr:colOff>1527059</xdr:colOff>
      <xdr:row>34</xdr:row>
      <xdr:rowOff>1331215</xdr:rowOff>
    </xdr:to>
    <xdr:pic>
      <xdr:nvPicPr>
        <xdr:cNvPr id="34" name="Picture 33" descr="ERC045-070VG Sit-Down Electric 4- Wheel">
          <a:extLst>
            <a:ext uri="{FF2B5EF4-FFF2-40B4-BE49-F238E27FC236}">
              <a16:creationId xmlns:a16="http://schemas.microsoft.com/office/drawing/2014/main" id="{4A93ED34-035A-49D6-8A45-2E21F39DA1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42766074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9</xdr:col>
      <xdr:colOff>1527059</xdr:colOff>
      <xdr:row>35</xdr:row>
      <xdr:rowOff>1331215</xdr:rowOff>
    </xdr:to>
    <xdr:pic>
      <xdr:nvPicPr>
        <xdr:cNvPr id="35" name="Picture 34" descr="ERC045-070VG Sit-Down Electric 4- Wheel">
          <a:extLst>
            <a:ext uri="{FF2B5EF4-FFF2-40B4-BE49-F238E27FC236}">
              <a16:creationId xmlns:a16="http://schemas.microsoft.com/office/drawing/2014/main" id="{EF6BE95E-377F-422A-9B7C-0008758CA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44139556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9</xdr:col>
      <xdr:colOff>1527059</xdr:colOff>
      <xdr:row>36</xdr:row>
      <xdr:rowOff>1331215</xdr:rowOff>
    </xdr:to>
    <xdr:pic>
      <xdr:nvPicPr>
        <xdr:cNvPr id="36" name="Picture 35" descr="ERC045-070VG Sit-Down Electric 4- Wheel">
          <a:extLst>
            <a:ext uri="{FF2B5EF4-FFF2-40B4-BE49-F238E27FC236}">
              <a16:creationId xmlns:a16="http://schemas.microsoft.com/office/drawing/2014/main" id="{CEDC97E6-86EE-4663-A7BE-997EA9C260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45513037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9</xdr:col>
      <xdr:colOff>1527059</xdr:colOff>
      <xdr:row>37</xdr:row>
      <xdr:rowOff>1331215</xdr:rowOff>
    </xdr:to>
    <xdr:pic>
      <xdr:nvPicPr>
        <xdr:cNvPr id="37" name="Picture 36" descr="ERC045-070VG Sit-Down Electric 4- Wheel">
          <a:extLst>
            <a:ext uri="{FF2B5EF4-FFF2-40B4-BE49-F238E27FC236}">
              <a16:creationId xmlns:a16="http://schemas.microsoft.com/office/drawing/2014/main" id="{1E76B457-B76E-4049-8570-16BBB52D5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46886519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9</xdr:col>
      <xdr:colOff>1527059</xdr:colOff>
      <xdr:row>39</xdr:row>
      <xdr:rowOff>1331215</xdr:rowOff>
    </xdr:to>
    <xdr:pic>
      <xdr:nvPicPr>
        <xdr:cNvPr id="38" name="Picture 37" descr="ERC045-070VG Sit-Down Electric 4- Wheel">
          <a:extLst>
            <a:ext uri="{FF2B5EF4-FFF2-40B4-BE49-F238E27FC236}">
              <a16:creationId xmlns:a16="http://schemas.microsoft.com/office/drawing/2014/main" id="{BC850B5E-B9DD-44A9-B62B-77EF969E75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49633481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9</xdr:col>
      <xdr:colOff>1527059</xdr:colOff>
      <xdr:row>38</xdr:row>
      <xdr:rowOff>1331215</xdr:rowOff>
    </xdr:to>
    <xdr:pic>
      <xdr:nvPicPr>
        <xdr:cNvPr id="39" name="Picture 38" descr="ERC045-070VG Sit-Down Electric 4- Wheel">
          <a:extLst>
            <a:ext uri="{FF2B5EF4-FFF2-40B4-BE49-F238E27FC236}">
              <a16:creationId xmlns:a16="http://schemas.microsoft.com/office/drawing/2014/main" id="{A7973EE9-13E1-438B-A4BC-4FAE20C8A8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48260000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9</xdr:col>
      <xdr:colOff>1527059</xdr:colOff>
      <xdr:row>40</xdr:row>
      <xdr:rowOff>1331215</xdr:rowOff>
    </xdr:to>
    <xdr:pic>
      <xdr:nvPicPr>
        <xdr:cNvPr id="40" name="Picture 39" descr="ERC045-070VG Sit-Down Electric 4- Wheel">
          <a:extLst>
            <a:ext uri="{FF2B5EF4-FFF2-40B4-BE49-F238E27FC236}">
              <a16:creationId xmlns:a16="http://schemas.microsoft.com/office/drawing/2014/main" id="{4A642DAB-9C9F-4A71-96C3-3EBCE8119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51006963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1527059</xdr:colOff>
      <xdr:row>41</xdr:row>
      <xdr:rowOff>1331215</xdr:rowOff>
    </xdr:to>
    <xdr:pic>
      <xdr:nvPicPr>
        <xdr:cNvPr id="41" name="Picture 40" descr="ERC045-070VG Sit-Down Electric 4- Wheel">
          <a:extLst>
            <a:ext uri="{FF2B5EF4-FFF2-40B4-BE49-F238E27FC236}">
              <a16:creationId xmlns:a16="http://schemas.microsoft.com/office/drawing/2014/main" id="{5B57AA86-A889-4552-9DEC-62C754C95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52380444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9</xdr:col>
      <xdr:colOff>1527059</xdr:colOff>
      <xdr:row>42</xdr:row>
      <xdr:rowOff>1331215</xdr:rowOff>
    </xdr:to>
    <xdr:pic>
      <xdr:nvPicPr>
        <xdr:cNvPr id="42" name="Picture 41" descr="ERC045-070VG Sit-Down Electric 4- Wheel">
          <a:extLst>
            <a:ext uri="{FF2B5EF4-FFF2-40B4-BE49-F238E27FC236}">
              <a16:creationId xmlns:a16="http://schemas.microsoft.com/office/drawing/2014/main" id="{5D385464-D12E-474B-A288-16F340329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53753926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9</xdr:col>
      <xdr:colOff>1527059</xdr:colOff>
      <xdr:row>43</xdr:row>
      <xdr:rowOff>1331215</xdr:rowOff>
    </xdr:to>
    <xdr:pic>
      <xdr:nvPicPr>
        <xdr:cNvPr id="43" name="Picture 42" descr="ERC045-070VG Sit-Down Electric 4- Wheel">
          <a:extLst>
            <a:ext uri="{FF2B5EF4-FFF2-40B4-BE49-F238E27FC236}">
              <a16:creationId xmlns:a16="http://schemas.microsoft.com/office/drawing/2014/main" id="{4648095D-E53D-49A4-A8F8-E59904BD06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55127407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9</xdr:col>
      <xdr:colOff>1527059</xdr:colOff>
      <xdr:row>44</xdr:row>
      <xdr:rowOff>1331215</xdr:rowOff>
    </xdr:to>
    <xdr:pic>
      <xdr:nvPicPr>
        <xdr:cNvPr id="44" name="Picture 43" descr="ERC045-070VG Sit-Down Electric 4- Wheel">
          <a:extLst>
            <a:ext uri="{FF2B5EF4-FFF2-40B4-BE49-F238E27FC236}">
              <a16:creationId xmlns:a16="http://schemas.microsoft.com/office/drawing/2014/main" id="{2C84CF5C-612D-45F4-BE4A-854BAE44A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56500889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9</xdr:col>
      <xdr:colOff>1527059</xdr:colOff>
      <xdr:row>45</xdr:row>
      <xdr:rowOff>1331215</xdr:rowOff>
    </xdr:to>
    <xdr:pic>
      <xdr:nvPicPr>
        <xdr:cNvPr id="45" name="Picture 44" descr="ERC045-070VG Sit-Down Electric 4- Wheel">
          <a:extLst>
            <a:ext uri="{FF2B5EF4-FFF2-40B4-BE49-F238E27FC236}">
              <a16:creationId xmlns:a16="http://schemas.microsoft.com/office/drawing/2014/main" id="{05795126-A3A8-4703-8865-707390426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57874370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9</xdr:col>
      <xdr:colOff>1527059</xdr:colOff>
      <xdr:row>46</xdr:row>
      <xdr:rowOff>1331215</xdr:rowOff>
    </xdr:to>
    <xdr:pic>
      <xdr:nvPicPr>
        <xdr:cNvPr id="46" name="Picture 45" descr="ERC045-070VG Sit-Down Electric 4- Wheel">
          <a:extLst>
            <a:ext uri="{FF2B5EF4-FFF2-40B4-BE49-F238E27FC236}">
              <a16:creationId xmlns:a16="http://schemas.microsoft.com/office/drawing/2014/main" id="{A58BC1CB-DB6E-4AEF-912D-7BCD4A4FA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59247852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9</xdr:col>
      <xdr:colOff>1527059</xdr:colOff>
      <xdr:row>47</xdr:row>
      <xdr:rowOff>1331215</xdr:rowOff>
    </xdr:to>
    <xdr:pic>
      <xdr:nvPicPr>
        <xdr:cNvPr id="47" name="Picture 46" descr="ERC045-070VG Sit-Down Electric 4- Wheel">
          <a:extLst>
            <a:ext uri="{FF2B5EF4-FFF2-40B4-BE49-F238E27FC236}">
              <a16:creationId xmlns:a16="http://schemas.microsoft.com/office/drawing/2014/main" id="{F7515C77-5832-4A9C-95E0-13FFF0E0D9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r="12849" b="19436"/>
        <a:stretch/>
      </xdr:blipFill>
      <xdr:spPr bwMode="auto">
        <a:xfrm>
          <a:off x="5503333" y="60621333"/>
          <a:ext cx="1533408" cy="1330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112888</xdr:colOff>
      <xdr:row>48</xdr:row>
      <xdr:rowOff>18815</xdr:rowOff>
    </xdr:from>
    <xdr:to>
      <xdr:col>9</xdr:col>
      <xdr:colOff>1602529</xdr:colOff>
      <xdr:row>48</xdr:row>
      <xdr:rowOff>1368272</xdr:rowOff>
    </xdr:to>
    <xdr:pic>
      <xdr:nvPicPr>
        <xdr:cNvPr id="48" name="Picture 47" descr="ERC080-120VH Electric 4 Wheel Cushion Tire Truck">
          <a:extLst>
            <a:ext uri="{FF2B5EF4-FFF2-40B4-BE49-F238E27FC236}">
              <a16:creationId xmlns:a16="http://schemas.microsoft.com/office/drawing/2014/main" id="{398EA779-12AC-40E7-ADFF-8EAF7E74F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616221" y="62013630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9</xdr:col>
      <xdr:colOff>1488734</xdr:colOff>
      <xdr:row>49</xdr:row>
      <xdr:rowOff>1335852</xdr:rowOff>
    </xdr:to>
    <xdr:pic>
      <xdr:nvPicPr>
        <xdr:cNvPr id="49" name="Picture 48" descr="ERC080-120VH Electric 4 Wheel Cushion Tire Truck">
          <a:extLst>
            <a:ext uri="{FF2B5EF4-FFF2-40B4-BE49-F238E27FC236}">
              <a16:creationId xmlns:a16="http://schemas.microsoft.com/office/drawing/2014/main" id="{19A89BAF-B26C-4E04-B2D4-60B5D9718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63368296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9</xdr:col>
      <xdr:colOff>1488734</xdr:colOff>
      <xdr:row>50</xdr:row>
      <xdr:rowOff>1335852</xdr:rowOff>
    </xdr:to>
    <xdr:pic>
      <xdr:nvPicPr>
        <xdr:cNvPr id="50" name="Picture 49" descr="ERC080-120VH Electric 4 Wheel Cushion Tire Truck">
          <a:extLst>
            <a:ext uri="{FF2B5EF4-FFF2-40B4-BE49-F238E27FC236}">
              <a16:creationId xmlns:a16="http://schemas.microsoft.com/office/drawing/2014/main" id="{0845B3EB-6811-46E1-B1D6-6AE955072C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64741778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51</xdr:row>
      <xdr:rowOff>0</xdr:rowOff>
    </xdr:from>
    <xdr:to>
      <xdr:col>9</xdr:col>
      <xdr:colOff>1488734</xdr:colOff>
      <xdr:row>51</xdr:row>
      <xdr:rowOff>1335852</xdr:rowOff>
    </xdr:to>
    <xdr:pic>
      <xdr:nvPicPr>
        <xdr:cNvPr id="51" name="Picture 50" descr="ERC080-120VH Electric 4 Wheel Cushion Tire Truck">
          <a:extLst>
            <a:ext uri="{FF2B5EF4-FFF2-40B4-BE49-F238E27FC236}">
              <a16:creationId xmlns:a16="http://schemas.microsoft.com/office/drawing/2014/main" id="{8869DB1F-ACE9-497A-AFF9-52893D4DDE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66115259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9</xdr:col>
      <xdr:colOff>1488734</xdr:colOff>
      <xdr:row>52</xdr:row>
      <xdr:rowOff>1335852</xdr:rowOff>
    </xdr:to>
    <xdr:pic>
      <xdr:nvPicPr>
        <xdr:cNvPr id="52" name="Picture 51" descr="ERC080-120VH Electric 4 Wheel Cushion Tire Truck">
          <a:extLst>
            <a:ext uri="{FF2B5EF4-FFF2-40B4-BE49-F238E27FC236}">
              <a16:creationId xmlns:a16="http://schemas.microsoft.com/office/drawing/2014/main" id="{386296DF-515B-465D-966A-B9DA936D9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67488741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9</xdr:col>
      <xdr:colOff>1488734</xdr:colOff>
      <xdr:row>53</xdr:row>
      <xdr:rowOff>1335852</xdr:rowOff>
    </xdr:to>
    <xdr:pic>
      <xdr:nvPicPr>
        <xdr:cNvPr id="53" name="Picture 52" descr="ERC080-120VH Electric 4 Wheel Cushion Tire Truck">
          <a:extLst>
            <a:ext uri="{FF2B5EF4-FFF2-40B4-BE49-F238E27FC236}">
              <a16:creationId xmlns:a16="http://schemas.microsoft.com/office/drawing/2014/main" id="{3FD99282-5E88-4287-B9A5-73D740F7F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68862222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9</xdr:col>
      <xdr:colOff>1488734</xdr:colOff>
      <xdr:row>54</xdr:row>
      <xdr:rowOff>1335852</xdr:rowOff>
    </xdr:to>
    <xdr:pic>
      <xdr:nvPicPr>
        <xdr:cNvPr id="54" name="Picture 53" descr="ERC080-120VH Electric 4 Wheel Cushion Tire Truck">
          <a:extLst>
            <a:ext uri="{FF2B5EF4-FFF2-40B4-BE49-F238E27FC236}">
              <a16:creationId xmlns:a16="http://schemas.microsoft.com/office/drawing/2014/main" id="{50968354-4113-48F5-8A1C-04103D05A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70235704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9</xdr:col>
      <xdr:colOff>1488734</xdr:colOff>
      <xdr:row>55</xdr:row>
      <xdr:rowOff>1335852</xdr:rowOff>
    </xdr:to>
    <xdr:pic>
      <xdr:nvPicPr>
        <xdr:cNvPr id="55" name="Picture 54" descr="ERC080-120VH Electric 4 Wheel Cushion Tire Truck">
          <a:extLst>
            <a:ext uri="{FF2B5EF4-FFF2-40B4-BE49-F238E27FC236}">
              <a16:creationId xmlns:a16="http://schemas.microsoft.com/office/drawing/2014/main" id="{7CAD14E9-2595-4F51-8860-BCB645EB43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71609185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9</xdr:col>
      <xdr:colOff>1488734</xdr:colOff>
      <xdr:row>56</xdr:row>
      <xdr:rowOff>1335852</xdr:rowOff>
    </xdr:to>
    <xdr:pic>
      <xdr:nvPicPr>
        <xdr:cNvPr id="56" name="Picture 55" descr="ERC080-120VH Electric 4 Wheel Cushion Tire Truck">
          <a:extLst>
            <a:ext uri="{FF2B5EF4-FFF2-40B4-BE49-F238E27FC236}">
              <a16:creationId xmlns:a16="http://schemas.microsoft.com/office/drawing/2014/main" id="{254E412C-76F2-420B-A1D4-93E80B7C1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72982667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9</xdr:col>
      <xdr:colOff>1488734</xdr:colOff>
      <xdr:row>57</xdr:row>
      <xdr:rowOff>1335852</xdr:rowOff>
    </xdr:to>
    <xdr:pic>
      <xdr:nvPicPr>
        <xdr:cNvPr id="57" name="Picture 56" descr="ERC080-120VH Electric 4 Wheel Cushion Tire Truck">
          <a:extLst>
            <a:ext uri="{FF2B5EF4-FFF2-40B4-BE49-F238E27FC236}">
              <a16:creationId xmlns:a16="http://schemas.microsoft.com/office/drawing/2014/main" id="{F3BD1FF1-F510-413F-9F1F-5A0D6650BE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74356148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9</xdr:col>
      <xdr:colOff>1488734</xdr:colOff>
      <xdr:row>58</xdr:row>
      <xdr:rowOff>1335852</xdr:rowOff>
    </xdr:to>
    <xdr:pic>
      <xdr:nvPicPr>
        <xdr:cNvPr id="58" name="Picture 57" descr="ERC080-120VH Electric 4 Wheel Cushion Tire Truck">
          <a:extLst>
            <a:ext uri="{FF2B5EF4-FFF2-40B4-BE49-F238E27FC236}">
              <a16:creationId xmlns:a16="http://schemas.microsoft.com/office/drawing/2014/main" id="{FE256685-008A-45C2-95ED-C0FDA2BC38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75729630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9</xdr:col>
      <xdr:colOff>1488734</xdr:colOff>
      <xdr:row>59</xdr:row>
      <xdr:rowOff>1335852</xdr:rowOff>
    </xdr:to>
    <xdr:pic>
      <xdr:nvPicPr>
        <xdr:cNvPr id="59" name="Picture 58" descr="ERC080-120VH Electric 4 Wheel Cushion Tire Truck">
          <a:extLst>
            <a:ext uri="{FF2B5EF4-FFF2-40B4-BE49-F238E27FC236}">
              <a16:creationId xmlns:a16="http://schemas.microsoft.com/office/drawing/2014/main" id="{31484DC9-6615-494B-8A82-0FFCD9C9CE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09" t="1744" r="14443" b="19768"/>
        <a:stretch/>
      </xdr:blipFill>
      <xdr:spPr bwMode="auto">
        <a:xfrm>
          <a:off x="5503333" y="77103111"/>
          <a:ext cx="1494176" cy="1335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37629</xdr:colOff>
      <xdr:row>60</xdr:row>
      <xdr:rowOff>18814</xdr:rowOff>
    </xdr:from>
    <xdr:to>
      <xdr:col>10</xdr:col>
      <xdr:colOff>2541</xdr:colOff>
      <xdr:row>61</xdr:row>
      <xdr:rowOff>1566</xdr:rowOff>
    </xdr:to>
    <xdr:pic>
      <xdr:nvPicPr>
        <xdr:cNvPr id="60" name="Picture 59" descr="ERP045-070VL Pneumatic Tire">
          <a:extLst>
            <a:ext uri="{FF2B5EF4-FFF2-40B4-BE49-F238E27FC236}">
              <a16:creationId xmlns:a16="http://schemas.microsoft.com/office/drawing/2014/main" id="{14D86F8D-4250-451C-8619-FCAAF2010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14"/>
        <a:stretch/>
      </xdr:blipFill>
      <xdr:spPr bwMode="auto">
        <a:xfrm>
          <a:off x="5540962" y="78495407"/>
          <a:ext cx="1649745" cy="1354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9</xdr:col>
      <xdr:colOff>1640675</xdr:colOff>
      <xdr:row>61</xdr:row>
      <xdr:rowOff>1368271</xdr:rowOff>
    </xdr:to>
    <xdr:pic>
      <xdr:nvPicPr>
        <xdr:cNvPr id="61" name="Picture 60" descr="ERP045-070VL Pneumatic Tire">
          <a:extLst>
            <a:ext uri="{FF2B5EF4-FFF2-40B4-BE49-F238E27FC236}">
              <a16:creationId xmlns:a16="http://schemas.microsoft.com/office/drawing/2014/main" id="{40363AAF-B8DE-42B2-B512-224E4F442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14"/>
        <a:stretch/>
      </xdr:blipFill>
      <xdr:spPr bwMode="auto">
        <a:xfrm>
          <a:off x="5503333" y="79850074"/>
          <a:ext cx="1649745" cy="1354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9</xdr:col>
      <xdr:colOff>1640675</xdr:colOff>
      <xdr:row>62</xdr:row>
      <xdr:rowOff>1368271</xdr:rowOff>
    </xdr:to>
    <xdr:pic>
      <xdr:nvPicPr>
        <xdr:cNvPr id="62" name="Picture 61" descr="ERP045-070VL Pneumatic Tire">
          <a:extLst>
            <a:ext uri="{FF2B5EF4-FFF2-40B4-BE49-F238E27FC236}">
              <a16:creationId xmlns:a16="http://schemas.microsoft.com/office/drawing/2014/main" id="{CF1F62AC-E4F3-4352-AE69-006721F222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14"/>
        <a:stretch/>
      </xdr:blipFill>
      <xdr:spPr bwMode="auto">
        <a:xfrm>
          <a:off x="5503333" y="81223556"/>
          <a:ext cx="1649745" cy="1354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9</xdr:col>
      <xdr:colOff>1640675</xdr:colOff>
      <xdr:row>63</xdr:row>
      <xdr:rowOff>1368271</xdr:rowOff>
    </xdr:to>
    <xdr:pic>
      <xdr:nvPicPr>
        <xdr:cNvPr id="63" name="Picture 62" descr="ERP045-070VL Pneumatic Tire">
          <a:extLst>
            <a:ext uri="{FF2B5EF4-FFF2-40B4-BE49-F238E27FC236}">
              <a16:creationId xmlns:a16="http://schemas.microsoft.com/office/drawing/2014/main" id="{64EDDAE0-F8CA-4181-B65F-4434D78551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14"/>
        <a:stretch/>
      </xdr:blipFill>
      <xdr:spPr bwMode="auto">
        <a:xfrm>
          <a:off x="5503333" y="82597037"/>
          <a:ext cx="1649745" cy="1354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9</xdr:col>
      <xdr:colOff>1640675</xdr:colOff>
      <xdr:row>65</xdr:row>
      <xdr:rowOff>1368271</xdr:rowOff>
    </xdr:to>
    <xdr:pic>
      <xdr:nvPicPr>
        <xdr:cNvPr id="64" name="Picture 63" descr="ERP045-070VL Pneumatic Tire">
          <a:extLst>
            <a:ext uri="{FF2B5EF4-FFF2-40B4-BE49-F238E27FC236}">
              <a16:creationId xmlns:a16="http://schemas.microsoft.com/office/drawing/2014/main" id="{86DA2EDC-46FE-47D8-846B-FCE8615B2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14"/>
        <a:stretch/>
      </xdr:blipFill>
      <xdr:spPr bwMode="auto">
        <a:xfrm>
          <a:off x="5503333" y="83970519"/>
          <a:ext cx="1649745" cy="1354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9</xdr:col>
      <xdr:colOff>1640675</xdr:colOff>
      <xdr:row>67</xdr:row>
      <xdr:rowOff>1368271</xdr:rowOff>
    </xdr:to>
    <xdr:pic>
      <xdr:nvPicPr>
        <xdr:cNvPr id="65" name="Picture 64" descr="ERP045-070VL Pneumatic Tire">
          <a:extLst>
            <a:ext uri="{FF2B5EF4-FFF2-40B4-BE49-F238E27FC236}">
              <a16:creationId xmlns:a16="http://schemas.microsoft.com/office/drawing/2014/main" id="{90AF85A9-B12A-4A52-8807-E31CE6524E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14"/>
        <a:stretch/>
      </xdr:blipFill>
      <xdr:spPr bwMode="auto">
        <a:xfrm>
          <a:off x="5503333" y="85344000"/>
          <a:ext cx="1649745" cy="1354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9</xdr:col>
      <xdr:colOff>1640675</xdr:colOff>
      <xdr:row>68</xdr:row>
      <xdr:rowOff>1368271</xdr:rowOff>
    </xdr:to>
    <xdr:pic>
      <xdr:nvPicPr>
        <xdr:cNvPr id="66" name="Picture 65" descr="ERP045-070VL Pneumatic Tire">
          <a:extLst>
            <a:ext uri="{FF2B5EF4-FFF2-40B4-BE49-F238E27FC236}">
              <a16:creationId xmlns:a16="http://schemas.microsoft.com/office/drawing/2014/main" id="{D4CCAA50-08DE-4A83-9E01-4452AEB665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14"/>
        <a:stretch/>
      </xdr:blipFill>
      <xdr:spPr bwMode="auto">
        <a:xfrm>
          <a:off x="5503333" y="86717481"/>
          <a:ext cx="1649745" cy="1354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69</xdr:row>
      <xdr:rowOff>0</xdr:rowOff>
    </xdr:from>
    <xdr:to>
      <xdr:col>9</xdr:col>
      <xdr:colOff>1640675</xdr:colOff>
      <xdr:row>69</xdr:row>
      <xdr:rowOff>1368271</xdr:rowOff>
    </xdr:to>
    <xdr:pic>
      <xdr:nvPicPr>
        <xdr:cNvPr id="67" name="Picture 66" descr="ERP045-070VL Pneumatic Tire">
          <a:extLst>
            <a:ext uri="{FF2B5EF4-FFF2-40B4-BE49-F238E27FC236}">
              <a16:creationId xmlns:a16="http://schemas.microsoft.com/office/drawing/2014/main" id="{581F1812-F365-441E-8408-39C663548E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714"/>
        <a:stretch/>
      </xdr:blipFill>
      <xdr:spPr bwMode="auto">
        <a:xfrm>
          <a:off x="5503333" y="88090963"/>
          <a:ext cx="1649745" cy="1354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70</xdr:row>
      <xdr:rowOff>0</xdr:rowOff>
    </xdr:from>
    <xdr:to>
      <xdr:col>9</xdr:col>
      <xdr:colOff>1640855</xdr:colOff>
      <xdr:row>70</xdr:row>
      <xdr:rowOff>1330980</xdr:rowOff>
    </xdr:to>
    <xdr:pic>
      <xdr:nvPicPr>
        <xdr:cNvPr id="69" name="Picture 68" descr="ERP080-120VM">
          <a:extLst>
            <a:ext uri="{FF2B5EF4-FFF2-40B4-BE49-F238E27FC236}">
              <a16:creationId xmlns:a16="http://schemas.microsoft.com/office/drawing/2014/main" id="{F6DC5F03-E702-4E8D-BF5B-A4622C8C8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15" b="11291"/>
        <a:stretch/>
      </xdr:blipFill>
      <xdr:spPr bwMode="auto">
        <a:xfrm>
          <a:off x="5503333" y="89464444"/>
          <a:ext cx="1646297" cy="13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9</xdr:col>
      <xdr:colOff>1640855</xdr:colOff>
      <xdr:row>72</xdr:row>
      <xdr:rowOff>1330980</xdr:rowOff>
    </xdr:to>
    <xdr:pic>
      <xdr:nvPicPr>
        <xdr:cNvPr id="70" name="Picture 69" descr="ERP080-120VM">
          <a:extLst>
            <a:ext uri="{FF2B5EF4-FFF2-40B4-BE49-F238E27FC236}">
              <a16:creationId xmlns:a16="http://schemas.microsoft.com/office/drawing/2014/main" id="{5A32232A-196E-40E0-8FD4-CCF9941675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15" b="11291"/>
        <a:stretch/>
      </xdr:blipFill>
      <xdr:spPr bwMode="auto">
        <a:xfrm>
          <a:off x="5503333" y="90837926"/>
          <a:ext cx="1646297" cy="13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9</xdr:col>
      <xdr:colOff>1640855</xdr:colOff>
      <xdr:row>73</xdr:row>
      <xdr:rowOff>1330980</xdr:rowOff>
    </xdr:to>
    <xdr:pic>
      <xdr:nvPicPr>
        <xdr:cNvPr id="71" name="Picture 70" descr="ERP080-120VM">
          <a:extLst>
            <a:ext uri="{FF2B5EF4-FFF2-40B4-BE49-F238E27FC236}">
              <a16:creationId xmlns:a16="http://schemas.microsoft.com/office/drawing/2014/main" id="{9874D710-5211-4E15-803B-E5914E096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15" b="11291"/>
        <a:stretch/>
      </xdr:blipFill>
      <xdr:spPr bwMode="auto">
        <a:xfrm>
          <a:off x="5503333" y="92211407"/>
          <a:ext cx="1646297" cy="13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9</xdr:col>
      <xdr:colOff>1640855</xdr:colOff>
      <xdr:row>74</xdr:row>
      <xdr:rowOff>1330980</xdr:rowOff>
    </xdr:to>
    <xdr:pic>
      <xdr:nvPicPr>
        <xdr:cNvPr id="72" name="Picture 71" descr="ERP080-120VM">
          <a:extLst>
            <a:ext uri="{FF2B5EF4-FFF2-40B4-BE49-F238E27FC236}">
              <a16:creationId xmlns:a16="http://schemas.microsoft.com/office/drawing/2014/main" id="{C0877649-88FB-4AD0-A779-2CE3EF4DA3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15" b="11291"/>
        <a:stretch/>
      </xdr:blipFill>
      <xdr:spPr bwMode="auto">
        <a:xfrm>
          <a:off x="5503333" y="93584889"/>
          <a:ext cx="1646297" cy="13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75</xdr:row>
      <xdr:rowOff>0</xdr:rowOff>
    </xdr:from>
    <xdr:to>
      <xdr:col>9</xdr:col>
      <xdr:colOff>1640855</xdr:colOff>
      <xdr:row>75</xdr:row>
      <xdr:rowOff>1330980</xdr:rowOff>
    </xdr:to>
    <xdr:pic>
      <xdr:nvPicPr>
        <xdr:cNvPr id="73" name="Picture 72" descr="ERP080-120VM">
          <a:extLst>
            <a:ext uri="{FF2B5EF4-FFF2-40B4-BE49-F238E27FC236}">
              <a16:creationId xmlns:a16="http://schemas.microsoft.com/office/drawing/2014/main" id="{9871BB88-6282-46AD-8E90-6A1F4E4AC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15" b="11291"/>
        <a:stretch/>
      </xdr:blipFill>
      <xdr:spPr bwMode="auto">
        <a:xfrm>
          <a:off x="5503333" y="94958370"/>
          <a:ext cx="1646297" cy="13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9</xdr:col>
      <xdr:colOff>1640855</xdr:colOff>
      <xdr:row>76</xdr:row>
      <xdr:rowOff>1330980</xdr:rowOff>
    </xdr:to>
    <xdr:pic>
      <xdr:nvPicPr>
        <xdr:cNvPr id="74" name="Picture 73" descr="ERP080-120VM">
          <a:extLst>
            <a:ext uri="{FF2B5EF4-FFF2-40B4-BE49-F238E27FC236}">
              <a16:creationId xmlns:a16="http://schemas.microsoft.com/office/drawing/2014/main" id="{65C4066F-522B-4918-9D24-0966A4F46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315" b="11291"/>
        <a:stretch/>
      </xdr:blipFill>
      <xdr:spPr bwMode="auto">
        <a:xfrm>
          <a:off x="5503333" y="96331852"/>
          <a:ext cx="1646297" cy="13264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32268</xdr:colOff>
      <xdr:row>15</xdr:row>
      <xdr:rowOff>39201</xdr:rowOff>
    </xdr:from>
    <xdr:to>
      <xdr:col>10</xdr:col>
      <xdr:colOff>3</xdr:colOff>
      <xdr:row>15</xdr:row>
      <xdr:rowOff>1297880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AC1AF1E-37EF-4967-BFE3-014EE1C4D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2321" y="19418460"/>
          <a:ext cx="1681226" cy="1263214"/>
        </a:xfrm>
        <a:prstGeom prst="rect">
          <a:avLst/>
        </a:prstGeom>
      </xdr:spPr>
    </xdr:pic>
    <xdr:clientData/>
  </xdr:twoCellAnchor>
  <xdr:oneCellAnchor>
    <xdr:from>
      <xdr:col>9</xdr:col>
      <xdr:colOff>31361</xdr:colOff>
      <xdr:row>17</xdr:row>
      <xdr:rowOff>39201</xdr:rowOff>
    </xdr:from>
    <xdr:ext cx="1685494" cy="1264121"/>
    <xdr:pic>
      <xdr:nvPicPr>
        <xdr:cNvPr id="75" name="Picture 74">
          <a:extLst>
            <a:ext uri="{FF2B5EF4-FFF2-40B4-BE49-F238E27FC236}">
              <a16:creationId xmlns:a16="http://schemas.microsoft.com/office/drawing/2014/main" id="{EB5534A3-6565-418F-9B75-76F6C4E61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2534" y="19434139"/>
          <a:ext cx="1685494" cy="1264121"/>
        </a:xfrm>
        <a:prstGeom prst="rect">
          <a:avLst/>
        </a:prstGeom>
      </xdr:spPr>
    </xdr:pic>
    <xdr:clientData/>
  </xdr:oneCellAnchor>
  <xdr:twoCellAnchor editAs="oneCell">
    <xdr:from>
      <xdr:col>8</xdr:col>
      <xdr:colOff>606136</xdr:colOff>
      <xdr:row>64</xdr:row>
      <xdr:rowOff>62716</xdr:rowOff>
    </xdr:from>
    <xdr:to>
      <xdr:col>9</xdr:col>
      <xdr:colOff>1603179</xdr:colOff>
      <xdr:row>64</xdr:row>
      <xdr:rowOff>1332716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73E8C88-B16D-49DC-B3C6-B916B0758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988" y="86681420"/>
          <a:ext cx="1616364" cy="1270000"/>
        </a:xfrm>
        <a:prstGeom prst="rect">
          <a:avLst/>
        </a:prstGeom>
      </xdr:spPr>
    </xdr:pic>
    <xdr:clientData/>
  </xdr:twoCellAnchor>
  <xdr:oneCellAnchor>
    <xdr:from>
      <xdr:col>8</xdr:col>
      <xdr:colOff>606136</xdr:colOff>
      <xdr:row>66</xdr:row>
      <xdr:rowOff>62716</xdr:rowOff>
    </xdr:from>
    <xdr:ext cx="1616364" cy="1270000"/>
    <xdr:pic>
      <xdr:nvPicPr>
        <xdr:cNvPr id="78" name="Picture 77">
          <a:extLst>
            <a:ext uri="{FF2B5EF4-FFF2-40B4-BE49-F238E27FC236}">
              <a16:creationId xmlns:a16="http://schemas.microsoft.com/office/drawing/2014/main" id="{F7C38C16-2DCC-4DF6-92F6-83D8C10E3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7988" y="86681420"/>
          <a:ext cx="1616364" cy="1270000"/>
        </a:xfrm>
        <a:prstGeom prst="rect">
          <a:avLst/>
        </a:prstGeom>
      </xdr:spPr>
    </xdr:pic>
    <xdr:clientData/>
  </xdr:oneCellAnchor>
  <xdr:twoCellAnchor editAs="oneCell">
    <xdr:from>
      <xdr:col>9</xdr:col>
      <xdr:colOff>70554</xdr:colOff>
      <xdr:row>71</xdr:row>
      <xdr:rowOff>70559</xdr:rowOff>
    </xdr:from>
    <xdr:to>
      <xdr:col>9</xdr:col>
      <xdr:colOff>1603311</xdr:colOff>
      <xdr:row>71</xdr:row>
      <xdr:rowOff>1336023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A6045B8-397B-416F-8440-27DAED20A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1727" y="96292658"/>
          <a:ext cx="1532757" cy="1269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C1080-457A-4E16-BB69-FA46B226DD28}">
  <dimension ref="A1:I45"/>
  <sheetViews>
    <sheetView tabSelected="1" zoomScaleNormal="100" workbookViewId="0">
      <selection activeCell="C42" sqref="C42"/>
    </sheetView>
  </sheetViews>
  <sheetFormatPr defaultRowHeight="14.5" x14ac:dyDescent="0.35"/>
  <cols>
    <col min="1" max="1" width="2.7265625" customWidth="1"/>
    <col min="2" max="2" width="8.81640625" customWidth="1"/>
    <col min="3" max="4" width="15.7265625" customWidth="1"/>
    <col min="5" max="5" width="8.81640625" customWidth="1"/>
    <col min="6" max="7" width="15.7265625" customWidth="1"/>
    <col min="8" max="8" width="3.7265625" customWidth="1"/>
    <col min="9" max="9" width="3" customWidth="1"/>
  </cols>
  <sheetData>
    <row r="1" spans="1:9" x14ac:dyDescent="0.35">
      <c r="A1" s="53"/>
      <c r="B1" s="53"/>
      <c r="C1" s="53"/>
      <c r="D1" s="53"/>
      <c r="E1" s="53"/>
      <c r="F1" s="53"/>
      <c r="G1" s="53"/>
      <c r="H1" s="53"/>
      <c r="I1" s="53"/>
    </row>
    <row r="2" spans="1:9" ht="32" x14ac:dyDescent="0.7">
      <c r="A2" s="53"/>
      <c r="B2" s="107" t="s">
        <v>220</v>
      </c>
      <c r="C2" s="107"/>
      <c r="D2" s="107"/>
      <c r="E2" s="107"/>
      <c r="F2" s="107"/>
      <c r="G2" s="107"/>
      <c r="H2" s="107"/>
      <c r="I2" s="53"/>
    </row>
    <row r="3" spans="1:9" s="23" customFormat="1" ht="15" customHeight="1" x14ac:dyDescent="0.35">
      <c r="A3" s="54"/>
      <c r="B3" s="108" t="s">
        <v>224</v>
      </c>
      <c r="C3" s="108"/>
      <c r="D3" s="108"/>
      <c r="E3" s="108"/>
      <c r="F3" s="108"/>
      <c r="G3" s="108"/>
      <c r="H3" s="108"/>
      <c r="I3" s="54"/>
    </row>
    <row r="4" spans="1:9" s="23" customFormat="1" ht="15" customHeight="1" x14ac:dyDescent="0.35">
      <c r="A4" s="54"/>
      <c r="B4" s="55"/>
      <c r="C4" s="55"/>
      <c r="D4" s="55"/>
      <c r="E4" s="55"/>
      <c r="F4" s="55"/>
      <c r="G4" s="55"/>
      <c r="H4" s="55"/>
      <c r="I4" s="54"/>
    </row>
    <row r="5" spans="1:9" ht="11" customHeight="1" x14ac:dyDescent="0.35">
      <c r="A5" s="53"/>
      <c r="B5" s="56"/>
      <c r="C5" s="57" t="s">
        <v>155</v>
      </c>
      <c r="D5" s="56"/>
      <c r="E5" s="56"/>
      <c r="F5" s="56"/>
      <c r="G5" s="56"/>
      <c r="H5" s="56"/>
      <c r="I5" s="53"/>
    </row>
    <row r="6" spans="1:9" ht="25.15" customHeight="1" x14ac:dyDescent="0.6">
      <c r="A6" s="53"/>
      <c r="B6" s="56"/>
      <c r="C6" s="110" t="s">
        <v>213</v>
      </c>
      <c r="D6" s="110"/>
      <c r="E6" s="110"/>
      <c r="F6" s="110"/>
      <c r="G6" s="58"/>
      <c r="H6" s="56"/>
      <c r="I6" s="53"/>
    </row>
    <row r="7" spans="1:9" ht="10.15" customHeight="1" x14ac:dyDescent="0.35">
      <c r="A7" s="53"/>
      <c r="B7" s="56"/>
      <c r="C7" s="59" t="s">
        <v>156</v>
      </c>
      <c r="D7" s="58"/>
      <c r="E7" s="58"/>
      <c r="F7" s="58"/>
      <c r="G7" s="58"/>
      <c r="H7" s="56"/>
      <c r="I7" s="53"/>
    </row>
    <row r="8" spans="1:9" ht="25.15" customHeight="1" x14ac:dyDescent="0.6">
      <c r="A8" s="53"/>
      <c r="B8" s="56"/>
      <c r="C8" s="110" t="s">
        <v>214</v>
      </c>
      <c r="D8" s="110"/>
      <c r="E8" s="110"/>
      <c r="F8" s="110"/>
      <c r="G8" s="58"/>
      <c r="H8" s="56"/>
      <c r="I8" s="53"/>
    </row>
    <row r="9" spans="1:9" ht="10.15" customHeight="1" x14ac:dyDescent="0.35">
      <c r="A9" s="53"/>
      <c r="B9" s="56"/>
      <c r="C9" s="60" t="s">
        <v>157</v>
      </c>
      <c r="D9" s="58"/>
      <c r="E9" s="58"/>
      <c r="F9" s="58"/>
      <c r="G9" s="58"/>
      <c r="H9" s="56"/>
      <c r="I9" s="53"/>
    </row>
    <row r="10" spans="1:9" ht="25.15" customHeight="1" x14ac:dyDescent="0.6">
      <c r="A10" s="53"/>
      <c r="B10" s="56"/>
      <c r="C10" s="110" t="s">
        <v>231</v>
      </c>
      <c r="D10" s="110"/>
      <c r="E10" s="67" t="s">
        <v>215</v>
      </c>
      <c r="F10" s="68">
        <v>12345</v>
      </c>
      <c r="G10" s="58"/>
      <c r="H10" s="56"/>
      <c r="I10" s="53"/>
    </row>
    <row r="11" spans="1:9" ht="10.15" customHeight="1" x14ac:dyDescent="0.35">
      <c r="A11" s="53"/>
      <c r="B11" s="56"/>
      <c r="C11" s="60" t="s">
        <v>158</v>
      </c>
      <c r="D11" s="60"/>
      <c r="E11" s="60" t="s">
        <v>159</v>
      </c>
      <c r="F11" s="61" t="s">
        <v>160</v>
      </c>
      <c r="G11" s="58"/>
      <c r="H11" s="56"/>
      <c r="I11" s="53"/>
    </row>
    <row r="12" spans="1:9" ht="25.15" customHeight="1" x14ac:dyDescent="0.6">
      <c r="A12" s="53"/>
      <c r="B12" s="56"/>
      <c r="C12" s="110" t="s">
        <v>217</v>
      </c>
      <c r="D12" s="110"/>
      <c r="E12" s="110" t="s">
        <v>216</v>
      </c>
      <c r="F12" s="110"/>
      <c r="G12" s="58"/>
      <c r="H12" s="56"/>
      <c r="I12" s="53"/>
    </row>
    <row r="13" spans="1:9" ht="10.15" customHeight="1" x14ac:dyDescent="0.35">
      <c r="A13" s="53"/>
      <c r="B13" s="56"/>
      <c r="C13" s="60" t="s">
        <v>161</v>
      </c>
      <c r="D13" s="60"/>
      <c r="E13" s="99" t="s">
        <v>162</v>
      </c>
      <c r="F13" s="99"/>
      <c r="G13" s="60"/>
      <c r="H13" s="56"/>
      <c r="I13" s="53"/>
    </row>
    <row r="14" spans="1:9" ht="25.15" customHeight="1" x14ac:dyDescent="0.6">
      <c r="A14" s="53"/>
      <c r="B14" s="56"/>
      <c r="C14" s="110" t="s">
        <v>222</v>
      </c>
      <c r="D14" s="110"/>
      <c r="E14" s="110" t="s">
        <v>223</v>
      </c>
      <c r="F14" s="110"/>
      <c r="G14" s="60"/>
      <c r="H14" s="56"/>
      <c r="I14" s="53"/>
    </row>
    <row r="15" spans="1:9" ht="10.15" customHeight="1" x14ac:dyDescent="0.35">
      <c r="A15" s="53"/>
      <c r="B15" s="56"/>
      <c r="C15" s="60" t="s">
        <v>218</v>
      </c>
      <c r="D15" s="60"/>
      <c r="E15" s="109" t="s">
        <v>219</v>
      </c>
      <c r="F15" s="109"/>
      <c r="G15" s="60"/>
      <c r="H15" s="56"/>
      <c r="I15" s="53"/>
    </row>
    <row r="16" spans="1:9" ht="8" customHeight="1" x14ac:dyDescent="0.35">
      <c r="A16" s="53"/>
      <c r="B16" s="56"/>
      <c r="C16" s="58"/>
      <c r="D16" s="58"/>
      <c r="E16" s="58"/>
      <c r="F16" s="58"/>
      <c r="G16" s="58"/>
      <c r="H16" s="56"/>
      <c r="I16" s="53"/>
    </row>
    <row r="17" spans="1:9" ht="12" customHeight="1" x14ac:dyDescent="0.35">
      <c r="A17" s="53"/>
      <c r="B17" s="56"/>
      <c r="C17" s="62" t="s">
        <v>163</v>
      </c>
      <c r="D17" s="58"/>
      <c r="E17" s="58"/>
      <c r="F17" s="58"/>
      <c r="G17" s="58"/>
      <c r="H17" s="56"/>
      <c r="I17" s="53"/>
    </row>
    <row r="18" spans="1:9" ht="25.15" customHeight="1" x14ac:dyDescent="0.6">
      <c r="A18" s="53"/>
      <c r="B18" s="56"/>
      <c r="C18" s="100" t="s">
        <v>25</v>
      </c>
      <c r="D18" s="100"/>
      <c r="E18" s="58"/>
      <c r="F18" s="100" t="s">
        <v>91</v>
      </c>
      <c r="G18" s="100"/>
      <c r="H18" s="56"/>
      <c r="I18" s="53"/>
    </row>
    <row r="19" spans="1:9" ht="10.15" customHeight="1" x14ac:dyDescent="0.35">
      <c r="A19" s="53"/>
      <c r="B19" s="56"/>
      <c r="C19" s="60" t="s">
        <v>165</v>
      </c>
      <c r="D19" s="60"/>
      <c r="E19" s="60"/>
      <c r="F19" s="99" t="s">
        <v>164</v>
      </c>
      <c r="G19" s="99"/>
      <c r="H19" s="63"/>
      <c r="I19" s="53"/>
    </row>
    <row r="20" spans="1:9" ht="6" customHeight="1" x14ac:dyDescent="0.35">
      <c r="A20" s="53"/>
      <c r="B20" s="56"/>
      <c r="C20" s="60"/>
      <c r="D20" s="60"/>
      <c r="E20" s="60"/>
      <c r="F20" s="61"/>
      <c r="G20" s="61"/>
      <c r="H20" s="63"/>
      <c r="I20" s="53"/>
    </row>
    <row r="21" spans="1:9" ht="25.15" customHeight="1" x14ac:dyDescent="0.6">
      <c r="A21" s="53"/>
      <c r="B21" s="56"/>
      <c r="C21" s="101">
        <v>24000</v>
      </c>
      <c r="D21" s="101"/>
      <c r="E21" s="58"/>
      <c r="F21" s="101">
        <v>30000</v>
      </c>
      <c r="G21" s="101"/>
      <c r="H21" s="56"/>
      <c r="I21" s="53"/>
    </row>
    <row r="22" spans="1:9" s="18" customFormat="1" ht="10.15" customHeight="1" x14ac:dyDescent="0.25">
      <c r="A22" s="64"/>
      <c r="B22" s="63"/>
      <c r="C22" s="99" t="s">
        <v>166</v>
      </c>
      <c r="D22" s="99"/>
      <c r="E22" s="60"/>
      <c r="F22" s="99" t="s">
        <v>166</v>
      </c>
      <c r="G22" s="99"/>
      <c r="H22" s="65"/>
      <c r="I22" s="64"/>
    </row>
    <row r="23" spans="1:9" s="18" customFormat="1" ht="6" customHeight="1" x14ac:dyDescent="0.25">
      <c r="A23" s="64"/>
      <c r="B23" s="63"/>
      <c r="C23" s="61"/>
      <c r="D23" s="61"/>
      <c r="E23" s="60"/>
      <c r="F23" s="61"/>
      <c r="G23" s="61"/>
      <c r="H23" s="65"/>
      <c r="I23" s="64"/>
    </row>
    <row r="24" spans="1:9" ht="25.15" customHeight="1" x14ac:dyDescent="0.6">
      <c r="A24" s="53"/>
      <c r="B24" s="56"/>
      <c r="C24" s="98">
        <v>5</v>
      </c>
      <c r="D24" s="98"/>
      <c r="E24" s="58"/>
      <c r="F24" s="98">
        <v>5</v>
      </c>
      <c r="G24" s="98"/>
      <c r="H24" s="56"/>
      <c r="I24" s="53"/>
    </row>
    <row r="25" spans="1:9" ht="10.15" customHeight="1" x14ac:dyDescent="0.35">
      <c r="A25" s="53"/>
      <c r="B25" s="63"/>
      <c r="C25" s="99" t="s">
        <v>167</v>
      </c>
      <c r="D25" s="99"/>
      <c r="E25" s="60"/>
      <c r="F25" s="99" t="s">
        <v>167</v>
      </c>
      <c r="G25" s="99"/>
      <c r="H25" s="56"/>
      <c r="I25" s="53"/>
    </row>
    <row r="26" spans="1:9" ht="6" customHeight="1" x14ac:dyDescent="0.35">
      <c r="A26" s="53"/>
      <c r="B26" s="63"/>
      <c r="C26" s="61"/>
      <c r="D26" s="61"/>
      <c r="E26" s="60"/>
      <c r="F26" s="61"/>
      <c r="G26" s="61"/>
      <c r="H26" s="56"/>
      <c r="I26" s="53"/>
    </row>
    <row r="27" spans="1:9" ht="25.15" customHeight="1" x14ac:dyDescent="0.6">
      <c r="A27" s="53"/>
      <c r="B27" s="56"/>
      <c r="C27" s="104">
        <v>25</v>
      </c>
      <c r="D27" s="105"/>
      <c r="E27" s="58"/>
      <c r="F27" s="104">
        <v>0.09</v>
      </c>
      <c r="G27" s="105"/>
      <c r="H27" s="56"/>
      <c r="I27" s="53"/>
    </row>
    <row r="28" spans="1:9" ht="10.15" customHeight="1" x14ac:dyDescent="0.35">
      <c r="A28" s="53"/>
      <c r="B28" s="56"/>
      <c r="C28" s="99" t="s">
        <v>169</v>
      </c>
      <c r="D28" s="99"/>
      <c r="E28" s="60"/>
      <c r="F28" s="99" t="s">
        <v>168</v>
      </c>
      <c r="G28" s="99"/>
      <c r="H28" s="56"/>
      <c r="I28" s="53"/>
    </row>
    <row r="29" spans="1:9" ht="10.15" customHeight="1" x14ac:dyDescent="0.35">
      <c r="A29" s="53"/>
      <c r="B29" s="63"/>
      <c r="C29" s="106" t="s">
        <v>171</v>
      </c>
      <c r="D29" s="106"/>
      <c r="E29" s="60"/>
      <c r="F29" s="106" t="s">
        <v>172</v>
      </c>
      <c r="G29" s="106"/>
      <c r="H29" s="56"/>
      <c r="I29" s="53"/>
    </row>
    <row r="30" spans="1:9" ht="6" customHeight="1" x14ac:dyDescent="0.35">
      <c r="A30" s="53"/>
      <c r="B30" s="63"/>
      <c r="C30" s="66"/>
      <c r="D30" s="66"/>
      <c r="E30" s="60"/>
      <c r="F30" s="66"/>
      <c r="G30" s="66"/>
      <c r="H30" s="56"/>
      <c r="I30" s="53"/>
    </row>
    <row r="31" spans="1:9" ht="25.15" customHeight="1" x14ac:dyDescent="0.6">
      <c r="A31" s="53"/>
      <c r="B31" s="56"/>
      <c r="C31" s="103">
        <v>2.25</v>
      </c>
      <c r="D31" s="103"/>
      <c r="E31" s="58"/>
      <c r="F31" s="103">
        <v>1.5</v>
      </c>
      <c r="G31" s="103"/>
      <c r="H31" s="56"/>
      <c r="I31" s="53"/>
    </row>
    <row r="32" spans="1:9" ht="10.15" customHeight="1" x14ac:dyDescent="0.35">
      <c r="A32" s="53"/>
      <c r="B32" s="56"/>
      <c r="C32" s="99" t="s">
        <v>173</v>
      </c>
      <c r="D32" s="99"/>
      <c r="E32" s="60"/>
      <c r="F32" s="99" t="s">
        <v>173</v>
      </c>
      <c r="G32" s="99"/>
      <c r="H32" s="56"/>
      <c r="I32" s="53"/>
    </row>
    <row r="33" spans="1:9" ht="10.15" customHeight="1" x14ac:dyDescent="0.35">
      <c r="A33" s="53"/>
      <c r="B33" s="56"/>
      <c r="C33" s="99" t="s">
        <v>174</v>
      </c>
      <c r="D33" s="99"/>
      <c r="E33" s="60"/>
      <c r="F33" s="99" t="s">
        <v>175</v>
      </c>
      <c r="G33" s="99"/>
      <c r="H33" s="56"/>
      <c r="I33" s="53"/>
    </row>
    <row r="34" spans="1:9" ht="6" customHeight="1" x14ac:dyDescent="0.35">
      <c r="A34" s="53"/>
      <c r="B34" s="56"/>
      <c r="C34" s="61"/>
      <c r="D34" s="61"/>
      <c r="E34" s="60"/>
      <c r="F34" s="61"/>
      <c r="G34" s="61"/>
      <c r="H34" s="56"/>
      <c r="I34" s="53"/>
    </row>
    <row r="35" spans="1:9" ht="25.15" customHeight="1" x14ac:dyDescent="0.6">
      <c r="A35" s="53"/>
      <c r="B35" s="56"/>
      <c r="C35" s="102">
        <v>1500</v>
      </c>
      <c r="D35" s="102"/>
      <c r="E35" s="58"/>
      <c r="F35" s="102">
        <v>72</v>
      </c>
      <c r="G35" s="102"/>
      <c r="H35" s="56"/>
      <c r="I35" s="53"/>
    </row>
    <row r="36" spans="1:9" ht="10.15" customHeight="1" x14ac:dyDescent="0.35">
      <c r="A36" s="53"/>
      <c r="B36" s="56"/>
      <c r="C36" s="99" t="s">
        <v>170</v>
      </c>
      <c r="D36" s="99"/>
      <c r="E36" s="60"/>
      <c r="F36" s="99" t="s">
        <v>198</v>
      </c>
      <c r="G36" s="99"/>
      <c r="H36" s="56"/>
      <c r="I36" s="53"/>
    </row>
    <row r="37" spans="1:9" ht="6" customHeight="1" x14ac:dyDescent="0.35">
      <c r="A37" s="53"/>
      <c r="B37" s="56"/>
      <c r="C37" s="61"/>
      <c r="D37" s="61"/>
      <c r="E37" s="60"/>
      <c r="F37" s="61"/>
      <c r="G37" s="61"/>
      <c r="H37" s="56"/>
      <c r="I37" s="53"/>
    </row>
    <row r="38" spans="1:9" ht="25.15" customHeight="1" x14ac:dyDescent="0.6">
      <c r="A38" s="53"/>
      <c r="B38" s="56"/>
      <c r="C38" s="103">
        <v>40000</v>
      </c>
      <c r="D38" s="103"/>
      <c r="E38" s="58"/>
      <c r="F38" s="100" t="s">
        <v>221</v>
      </c>
      <c r="G38" s="100"/>
      <c r="H38" s="56"/>
      <c r="I38" s="53"/>
    </row>
    <row r="39" spans="1:9" ht="12" customHeight="1" x14ac:dyDescent="0.35">
      <c r="A39" s="53"/>
      <c r="B39" s="56"/>
      <c r="C39" s="99" t="s">
        <v>184</v>
      </c>
      <c r="D39" s="99"/>
      <c r="E39" s="58"/>
      <c r="F39" s="99" t="s">
        <v>182</v>
      </c>
      <c r="G39" s="99"/>
      <c r="H39" s="56"/>
      <c r="I39" s="53"/>
    </row>
    <row r="40" spans="1:9" ht="12" customHeight="1" x14ac:dyDescent="0.35">
      <c r="A40" s="53"/>
      <c r="B40" s="56"/>
      <c r="C40" s="99" t="s">
        <v>176</v>
      </c>
      <c r="D40" s="99"/>
      <c r="E40" s="58"/>
      <c r="F40" s="58"/>
      <c r="G40" s="58"/>
      <c r="H40" s="56"/>
      <c r="I40" s="53"/>
    </row>
    <row r="41" spans="1:9" ht="12" customHeight="1" x14ac:dyDescent="0.35">
      <c r="A41" s="53"/>
      <c r="B41" s="56"/>
      <c r="C41" s="61"/>
      <c r="D41" s="61"/>
      <c r="E41" s="58"/>
      <c r="F41" s="58"/>
      <c r="G41" s="58"/>
      <c r="H41" s="56"/>
      <c r="I41" s="53"/>
    </row>
    <row r="42" spans="1:9" ht="25.15" customHeight="1" x14ac:dyDescent="0.6">
      <c r="A42" s="53"/>
      <c r="B42" s="56"/>
      <c r="C42" s="58"/>
      <c r="D42" s="58"/>
      <c r="E42" s="58"/>
      <c r="F42" s="100" t="s">
        <v>189</v>
      </c>
      <c r="G42" s="100"/>
      <c r="H42" s="56"/>
      <c r="I42" s="53"/>
    </row>
    <row r="43" spans="1:9" ht="12" customHeight="1" x14ac:dyDescent="0.35">
      <c r="A43" s="53"/>
      <c r="B43" s="56"/>
      <c r="C43" s="58"/>
      <c r="D43" s="58"/>
      <c r="E43" s="58"/>
      <c r="F43" s="99" t="s">
        <v>185</v>
      </c>
      <c r="G43" s="99"/>
      <c r="H43" s="56"/>
      <c r="I43" s="53"/>
    </row>
    <row r="44" spans="1:9" x14ac:dyDescent="0.35">
      <c r="A44" s="53"/>
      <c r="B44" s="56"/>
      <c r="C44" s="56"/>
      <c r="D44" s="56"/>
      <c r="E44" s="56"/>
      <c r="F44" s="56"/>
      <c r="G44" s="56"/>
      <c r="H44" s="56"/>
      <c r="I44" s="53"/>
    </row>
    <row r="45" spans="1:9" x14ac:dyDescent="0.35">
      <c r="A45" s="53"/>
      <c r="B45" s="53"/>
      <c r="C45" s="53"/>
      <c r="D45" s="53"/>
      <c r="E45" s="53"/>
      <c r="F45" s="53"/>
      <c r="G45" s="53"/>
      <c r="H45" s="53"/>
      <c r="I45" s="53"/>
    </row>
  </sheetData>
  <sheetProtection algorithmName="SHA-512" hashValue="omag1DxUVr/Q9HXE3158CCaK8BUm1f+H3uYdGVoiZ0r7aLfsu5+7DYYBGob6vuXFQe166D00l0mZM9IliLVicw==" saltValue="kmAy9VzgbWwaFqYl0EziIw==" spinCount="100000" sheet="1" objects="1" scenarios="1"/>
  <mergeCells count="45">
    <mergeCell ref="B2:H2"/>
    <mergeCell ref="B3:H3"/>
    <mergeCell ref="F43:G43"/>
    <mergeCell ref="E15:F15"/>
    <mergeCell ref="C6:F6"/>
    <mergeCell ref="C8:F8"/>
    <mergeCell ref="C10:D10"/>
    <mergeCell ref="E12:F12"/>
    <mergeCell ref="C12:D12"/>
    <mergeCell ref="C14:D14"/>
    <mergeCell ref="E14:F14"/>
    <mergeCell ref="F29:G29"/>
    <mergeCell ref="F28:G28"/>
    <mergeCell ref="F25:G25"/>
    <mergeCell ref="F22:G22"/>
    <mergeCell ref="F19:G19"/>
    <mergeCell ref="C25:D25"/>
    <mergeCell ref="C28:D28"/>
    <mergeCell ref="C29:D29"/>
    <mergeCell ref="C32:D32"/>
    <mergeCell ref="C33:D33"/>
    <mergeCell ref="C35:D35"/>
    <mergeCell ref="C38:D38"/>
    <mergeCell ref="F38:G38"/>
    <mergeCell ref="F42:G42"/>
    <mergeCell ref="C27:D27"/>
    <mergeCell ref="F27:G27"/>
    <mergeCell ref="C31:D31"/>
    <mergeCell ref="F35:G35"/>
    <mergeCell ref="F31:G31"/>
    <mergeCell ref="C36:D36"/>
    <mergeCell ref="C39:D39"/>
    <mergeCell ref="C40:D40"/>
    <mergeCell ref="F39:G39"/>
    <mergeCell ref="F36:G36"/>
    <mergeCell ref="F33:G33"/>
    <mergeCell ref="F32:G32"/>
    <mergeCell ref="C24:D24"/>
    <mergeCell ref="F24:G24"/>
    <mergeCell ref="E13:F13"/>
    <mergeCell ref="C18:D18"/>
    <mergeCell ref="F18:G18"/>
    <mergeCell ref="C21:D21"/>
    <mergeCell ref="F21:G21"/>
    <mergeCell ref="C22:D22"/>
  </mergeCells>
  <dataValidations count="1">
    <dataValidation type="list" allowBlank="1" showInputMessage="1" showErrorMessage="1" sqref="F18" xr:uid="{0A2ECCBB-7019-420A-839B-FCE7661BA230}">
      <formula1>Electric</formula1>
    </dataValidation>
  </dataValidation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FDD41BA-1BCA-4D9F-8013-8A4FB9E6BD45}">
          <x14:formula1>
            <xm:f>'BAT DATA'!$A$2:$A$4</xm:f>
          </x14:formula1>
          <xm:sqref>F38</xm:sqref>
        </x14:dataValidation>
        <x14:dataValidation type="list" allowBlank="1" showInputMessage="1" showErrorMessage="1" xr:uid="{1B3145B5-3F2B-4A96-B8CE-6C5D8B0C1E80}">
          <x14:formula1>
            <xm:f>'BAT DATA'!$A$10:$A$13</xm:f>
          </x14:formula1>
          <xm:sqref>F42:G42</xm:sqref>
        </x14:dataValidation>
        <x14:dataValidation type="list" allowBlank="1" showInputMessage="1" showErrorMessage="1" xr:uid="{A6DBEF32-8D2B-4E79-A8E3-A24F32652937}">
          <x14:formula1>
            <xm:f>'ICE DATA'!$A$2:$A$50</xm:f>
          </x14:formula1>
          <xm:sqref>C18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79"/>
  <sheetViews>
    <sheetView zoomScale="57" zoomScaleNormal="57" workbookViewId="0">
      <selection activeCell="E47" sqref="E47"/>
    </sheetView>
  </sheetViews>
  <sheetFormatPr defaultRowHeight="14.5" x14ac:dyDescent="0.35"/>
  <cols>
    <col min="1" max="1" width="50.08984375" customWidth="1"/>
    <col min="2" max="2" width="28.7265625" customWidth="1"/>
    <col min="3" max="3" width="30.7265625" customWidth="1"/>
    <col min="4" max="4" width="38.81640625" bestFit="1" customWidth="1"/>
    <col min="5" max="5" width="30.7265625" customWidth="1"/>
  </cols>
  <sheetData>
    <row r="1" spans="1:5" ht="30" customHeight="1" x14ac:dyDescent="0.85">
      <c r="A1" s="111" t="s">
        <v>6</v>
      </c>
      <c r="B1" s="111"/>
      <c r="C1" s="111"/>
      <c r="D1" s="111"/>
      <c r="E1" s="111"/>
    </row>
    <row r="2" spans="1:5" x14ac:dyDescent="0.35">
      <c r="A2" s="25" t="s">
        <v>212</v>
      </c>
      <c r="B2" s="24"/>
      <c r="C2" s="24"/>
      <c r="D2" s="24"/>
      <c r="E2" s="24"/>
    </row>
    <row r="3" spans="1:5" ht="18.5" x14ac:dyDescent="0.45">
      <c r="A3" s="26" t="str">
        <f>'DATA ENTRY'!C6</f>
        <v>ABC Company</v>
      </c>
      <c r="B3" s="24"/>
      <c r="C3" s="24"/>
      <c r="D3" s="24"/>
      <c r="E3" s="24"/>
    </row>
    <row r="4" spans="1:5" ht="18.5" x14ac:dyDescent="0.45">
      <c r="A4" s="26" t="str">
        <f>'DATA ENTRY'!C8</f>
        <v>123 Main Street</v>
      </c>
      <c r="B4" s="24"/>
      <c r="C4" s="24"/>
      <c r="D4" s="24"/>
      <c r="E4" s="27"/>
    </row>
    <row r="5" spans="1:5" ht="18.5" x14ac:dyDescent="0.45">
      <c r="A5" s="26" t="str">
        <f>'DATA ENTRY'!C10&amp;", "&amp;'DATA ENTRY'!E10&amp;" "&amp;'DATA ENTRY'!F10</f>
        <v>Chagrin Falls, OH 12345</v>
      </c>
      <c r="B5" s="24"/>
      <c r="C5" s="24"/>
      <c r="D5" s="24"/>
      <c r="E5" s="24"/>
    </row>
    <row r="6" spans="1:5" ht="43.25" customHeight="1" thickBot="1" x14ac:dyDescent="0.4">
      <c r="A6" s="28" t="str">
        <f>'DATA ENTRY'!C12&amp;"    "&amp;'DATA ENTRY'!E12</f>
        <v>John Doe    123-456-7890</v>
      </c>
      <c r="B6" s="24"/>
      <c r="C6" s="24"/>
      <c r="D6" s="112" t="str">
        <f>"Prepared By:"&amp;" "&amp;'DATA ENTRY'!C14&amp;"    "&amp;'DATA ENTRY'!E14</f>
        <v>Prepared By: Mike Smith    123-456-1234</v>
      </c>
      <c r="E6" s="112"/>
    </row>
    <row r="7" spans="1:5" ht="26.5" thickBot="1" x14ac:dyDescent="0.65">
      <c r="A7" s="116" t="s">
        <v>3</v>
      </c>
      <c r="B7" s="117"/>
      <c r="C7" s="117"/>
      <c r="D7" s="117"/>
      <c r="E7" s="118"/>
    </row>
    <row r="8" spans="1:5" ht="8" customHeight="1" x14ac:dyDescent="0.35">
      <c r="A8" s="29"/>
      <c r="B8" s="29"/>
      <c r="C8" s="29"/>
      <c r="D8" s="29"/>
      <c r="E8" s="29"/>
    </row>
    <row r="9" spans="1:5" ht="25.15" customHeight="1" x14ac:dyDescent="0.6">
      <c r="A9" s="115"/>
      <c r="B9" s="74" t="str">
        <f>'ICE DATA'!A1</f>
        <v>Model</v>
      </c>
      <c r="C9" s="31" t="str">
        <f>VLOOKUP('DATA ENTRY'!$C$18,'ICE DATA'!1:1048576,1,FALSE)</f>
        <v>GLC050VX 2.5L</v>
      </c>
      <c r="D9" s="97" t="str">
        <f>'ELECT DATA'!A1</f>
        <v>Model</v>
      </c>
      <c r="E9" s="31" t="str">
        <f>VLOOKUP('DATA ENTRY'!$F$18,'ELECT DATA'!1:1048576,1,FALSE)</f>
        <v>ERC050VG 36v</v>
      </c>
    </row>
    <row r="10" spans="1:5" ht="18" customHeight="1" x14ac:dyDescent="0.35">
      <c r="A10" s="115"/>
      <c r="B10" s="74" t="str">
        <f>'ICE DATA'!B1</f>
        <v>Make</v>
      </c>
      <c r="C10" s="87" t="str">
        <f>VLOOKUP('DATA ENTRY'!$C$18,'ICE DATA'!1:1048576,2,FALSE)</f>
        <v>YALE</v>
      </c>
      <c r="D10" s="74" t="str">
        <f>'ELECT DATA'!B1</f>
        <v>Make</v>
      </c>
      <c r="E10" s="87" t="str">
        <f>VLOOKUP('DATA ENTRY'!$F$18,'ELECT DATA'!1:1048576,2,FALSE)</f>
        <v>YALE</v>
      </c>
    </row>
    <row r="11" spans="1:5" ht="18" customHeight="1" x14ac:dyDescent="0.35">
      <c r="A11" s="115"/>
      <c r="B11" s="74" t="str">
        <f>'ICE DATA'!C1</f>
        <v>Capacity (Lbs)</v>
      </c>
      <c r="C11" s="87">
        <f>VLOOKUP('DATA ENTRY'!$C$18,'ICE DATA'!1:1048576,3,FALSE)</f>
        <v>5000</v>
      </c>
      <c r="D11" s="74" t="str">
        <f>'ELECT DATA'!C1</f>
        <v>Capacity (Lbs)</v>
      </c>
      <c r="E11" s="87">
        <f>VLOOKUP('DATA ENTRY'!$F$18,'ELECT DATA'!1:1048576,3,FALSE)</f>
        <v>5000</v>
      </c>
    </row>
    <row r="12" spans="1:5" ht="18" customHeight="1" x14ac:dyDescent="0.35">
      <c r="A12" s="115"/>
      <c r="B12" s="74" t="str">
        <f>'ICE DATA'!D1</f>
        <v>Fuel</v>
      </c>
      <c r="C12" s="87" t="str">
        <f>VLOOKUP('DATA ENTRY'!$C$18,'ICE DATA'!1:1048576,4,FALSE)</f>
        <v>LPS</v>
      </c>
      <c r="D12" s="74" t="str">
        <f>'ELECT DATA'!D1</f>
        <v>Fuel</v>
      </c>
      <c r="E12" s="87" t="str">
        <f>VLOOKUP('DATA ENTRY'!$F$18,'ELECT DATA'!1:1048576,4,FALSE)</f>
        <v>ELECTRIC</v>
      </c>
    </row>
    <row r="13" spans="1:5" ht="18" customHeight="1" x14ac:dyDescent="0.35">
      <c r="A13" s="115"/>
      <c r="B13" s="74" t="str">
        <f>'ICE DATA'!E1</f>
        <v>Engine</v>
      </c>
      <c r="C13" s="87" t="str">
        <f>VLOOKUP('DATA ENTRY'!$C$18,'ICE DATA'!1:1048576,5,FALSE)</f>
        <v>KUBOTA</v>
      </c>
      <c r="D13" s="74" t="str">
        <f>'ELECT DATA'!E1</f>
        <v>Voltage</v>
      </c>
      <c r="E13" s="87">
        <f>VLOOKUP('DATA ENTRY'!$F$18,'ELECT DATA'!1:1048576,5,FALSE)</f>
        <v>36</v>
      </c>
    </row>
    <row r="14" spans="1:5" ht="18" customHeight="1" x14ac:dyDescent="0.35">
      <c r="A14" s="115"/>
      <c r="B14" s="74" t="str">
        <f>'ICE DATA'!F1</f>
        <v>Liters</v>
      </c>
      <c r="C14" s="87" t="str">
        <f>VLOOKUP('DATA ENTRY'!$C$18,'ICE DATA'!1:1048576,6,FALSE)</f>
        <v>2.5L</v>
      </c>
      <c r="D14" s="74" t="str">
        <f>'ELECT DATA'!F1</f>
        <v>AH</v>
      </c>
      <c r="E14" s="87">
        <f>VLOOKUP('DATA ENTRY'!$F$18,'ELECT DATA'!1:1048576,6,FALSE)</f>
        <v>1105</v>
      </c>
    </row>
    <row r="15" spans="1:5" ht="18" customHeight="1" x14ac:dyDescent="0.35">
      <c r="A15" s="115"/>
      <c r="B15" s="74" t="str">
        <f>'ICE DATA'!G1</f>
        <v>Fuel Tank (Gal.)</v>
      </c>
      <c r="C15" s="87">
        <f>VLOOKUP('DATA ENTRY'!$C$18,'ICE DATA'!1:1048576,7,FALSE)</f>
        <v>7.9</v>
      </c>
      <c r="D15" s="74" t="str">
        <f>'ELECT DATA'!G1</f>
        <v>kW</v>
      </c>
      <c r="E15" s="87">
        <f>VLOOKUP('DATA ENTRY'!F18,'ELECT DATA'!1:1048576,7,FALSE)</f>
        <v>39.78</v>
      </c>
    </row>
    <row r="16" spans="1:5" ht="18" customHeight="1" x14ac:dyDescent="0.35">
      <c r="A16" s="115"/>
      <c r="B16" s="97" t="str">
        <f>'ICE DATA'!H1</f>
        <v>Max Speed (MPH)</v>
      </c>
      <c r="C16" s="87">
        <f>VLOOKUP('DATA ENTRY'!$C$18,'ICE DATA'!1:1048576,8,FALSE)</f>
        <v>11.2</v>
      </c>
      <c r="D16" s="74" t="str">
        <f>'ELECT DATA'!H1</f>
        <v>Max Speed (MPH)</v>
      </c>
      <c r="E16" s="87">
        <f>VLOOKUP('DATA ENTRY'!$F$18,'ELECT DATA'!1:1048576,8,FALSE)</f>
        <v>10.7</v>
      </c>
    </row>
    <row r="17" spans="1:5" ht="18" customHeight="1" x14ac:dyDescent="0.35">
      <c r="A17" s="115"/>
      <c r="B17" s="74" t="str">
        <f>'ICE DATA'!I1</f>
        <v>3-Stg Mast Max Lift Speed (FPM)</v>
      </c>
      <c r="C17" s="94">
        <f>VLOOKUP('DATA ENTRY'!$C$18,'ICE DATA'!1:1048576,9,FALSE)</f>
        <v>120</v>
      </c>
      <c r="D17" s="74" t="str">
        <f>'ELECT DATA'!I1</f>
        <v>3-Stg Mast Max Lift Speed (FPM)</v>
      </c>
      <c r="E17" s="94">
        <f>VLOOKUP('DATA ENTRY'!$F$18,'ELECT DATA'!1:1048576,9,FALSE)</f>
        <v>94</v>
      </c>
    </row>
    <row r="18" spans="1:5" s="19" customFormat="1" ht="8" customHeight="1" thickBot="1" x14ac:dyDescent="0.3">
      <c r="A18" s="32"/>
      <c r="B18" s="30"/>
      <c r="C18" s="33"/>
      <c r="D18" s="30"/>
      <c r="E18" s="33"/>
    </row>
    <row r="19" spans="1:5" ht="26.5" thickBot="1" x14ac:dyDescent="0.65">
      <c r="A19" s="116" t="s">
        <v>4</v>
      </c>
      <c r="B19" s="117"/>
      <c r="C19" s="117"/>
      <c r="D19" s="117"/>
      <c r="E19" s="118"/>
    </row>
    <row r="20" spans="1:5" s="19" customFormat="1" ht="8" customHeight="1" x14ac:dyDescent="0.25">
      <c r="A20" s="34"/>
      <c r="B20" s="34"/>
      <c r="C20" s="34"/>
      <c r="D20" s="34"/>
      <c r="E20" s="34"/>
    </row>
    <row r="21" spans="1:5" ht="18" customHeight="1" x14ac:dyDescent="0.35">
      <c r="A21" s="35"/>
      <c r="B21" s="74" t="s">
        <v>149</v>
      </c>
      <c r="C21" s="94">
        <f>'DATA ENTRY'!C24</f>
        <v>5</v>
      </c>
      <c r="D21" s="74" t="s">
        <v>149</v>
      </c>
      <c r="E21" s="94">
        <f>'DATA ENTRY'!F24</f>
        <v>5</v>
      </c>
    </row>
    <row r="22" spans="1:5" ht="18" customHeight="1" x14ac:dyDescent="0.35">
      <c r="A22" s="35"/>
      <c r="B22" s="74" t="s">
        <v>150</v>
      </c>
      <c r="C22" s="70">
        <f>'DATA ENTRY'!C21</f>
        <v>24000</v>
      </c>
      <c r="D22" s="74" t="s">
        <v>150</v>
      </c>
      <c r="E22" s="70">
        <f>'DATA ENTRY'!F21</f>
        <v>30000</v>
      </c>
    </row>
    <row r="23" spans="1:5" ht="26" x14ac:dyDescent="0.6">
      <c r="A23" s="24"/>
      <c r="B23" s="93" t="s">
        <v>141</v>
      </c>
      <c r="C23" s="36">
        <f>C21*C22</f>
        <v>120000</v>
      </c>
      <c r="D23" s="93" t="s">
        <v>141</v>
      </c>
      <c r="E23" s="36">
        <f>E22*E21</f>
        <v>150000</v>
      </c>
    </row>
    <row r="24" spans="1:5" ht="15.5" x14ac:dyDescent="0.35">
      <c r="A24" s="24"/>
      <c r="B24" s="74" t="s">
        <v>198</v>
      </c>
      <c r="C24" s="91">
        <f>'DATA ENTRY'!F35</f>
        <v>72</v>
      </c>
      <c r="D24" s="74" t="s">
        <v>198</v>
      </c>
      <c r="E24" s="95">
        <f>'DATA ENTRY'!F35</f>
        <v>72</v>
      </c>
    </row>
    <row r="25" spans="1:5" ht="18.649999999999999" customHeight="1" x14ac:dyDescent="0.35">
      <c r="A25" s="24"/>
      <c r="B25" s="74" t="s">
        <v>197</v>
      </c>
      <c r="C25" s="85">
        <f>C23/C24</f>
        <v>1666.6666666666667</v>
      </c>
      <c r="D25" s="74" t="s">
        <v>197</v>
      </c>
      <c r="E25" s="96">
        <f>E23/E24</f>
        <v>2083.3333333333335</v>
      </c>
    </row>
    <row r="26" spans="1:5" s="19" customFormat="1" ht="8" customHeight="1" thickBot="1" x14ac:dyDescent="0.3">
      <c r="A26" s="37"/>
      <c r="B26" s="38"/>
      <c r="C26" s="39"/>
      <c r="D26" s="38"/>
      <c r="E26" s="39"/>
    </row>
    <row r="27" spans="1:5" ht="26.5" thickBot="1" x14ac:dyDescent="0.65">
      <c r="A27" s="116" t="s">
        <v>1</v>
      </c>
      <c r="B27" s="117"/>
      <c r="C27" s="117"/>
      <c r="D27" s="117"/>
      <c r="E27" s="118"/>
    </row>
    <row r="28" spans="1:5" s="19" customFormat="1" ht="8" customHeight="1" x14ac:dyDescent="0.25">
      <c r="A28" s="34"/>
      <c r="B28" s="34"/>
      <c r="C28" s="34"/>
      <c r="D28" s="34"/>
      <c r="E28" s="34"/>
    </row>
    <row r="29" spans="1:5" ht="18" customHeight="1" x14ac:dyDescent="0.35">
      <c r="A29" s="40"/>
      <c r="B29" s="40"/>
      <c r="C29" s="40"/>
      <c r="D29" s="74" t="s">
        <v>144</v>
      </c>
      <c r="E29" s="86">
        <f>E15*0.8</f>
        <v>31.824000000000002</v>
      </c>
    </row>
    <row r="30" spans="1:5" ht="18" customHeight="1" x14ac:dyDescent="0.35">
      <c r="A30" s="40"/>
      <c r="B30" s="40"/>
      <c r="C30" s="40"/>
      <c r="D30" s="74" t="s">
        <v>177</v>
      </c>
      <c r="E30" s="87" t="str">
        <f>'DATA ENTRY'!F38</f>
        <v>Conventional</v>
      </c>
    </row>
    <row r="31" spans="1:5" ht="18" customHeight="1" x14ac:dyDescent="0.35">
      <c r="A31" s="24"/>
      <c r="B31" s="24"/>
      <c r="C31" s="40"/>
      <c r="D31" s="74" t="s">
        <v>142</v>
      </c>
      <c r="E31" s="88">
        <f>VLOOKUP('DATA ENTRY'!F38,'BAT DATA'!1:1048576,2,FALSE)</f>
        <v>0.92</v>
      </c>
    </row>
    <row r="32" spans="1:5" ht="18" customHeight="1" x14ac:dyDescent="0.35">
      <c r="A32" s="24"/>
      <c r="B32" s="41"/>
      <c r="C32" s="40"/>
      <c r="D32" s="74" t="s">
        <v>143</v>
      </c>
      <c r="E32" s="88">
        <f>VLOOKUP('DATA ENTRY'!F38,'BAT DATA'!1:1048576,3,FALSE)</f>
        <v>0.9</v>
      </c>
    </row>
    <row r="33" spans="1:5" ht="18" customHeight="1" x14ac:dyDescent="0.35">
      <c r="A33" s="24"/>
      <c r="B33" s="24"/>
      <c r="C33" s="40"/>
      <c r="D33" s="74" t="s">
        <v>148</v>
      </c>
      <c r="E33" s="88">
        <f>((((((E29/E31)/E32))-E29)/E29)-1)*-1</f>
        <v>0.79227053140096615</v>
      </c>
    </row>
    <row r="34" spans="1:5" ht="18" customHeight="1" x14ac:dyDescent="0.35">
      <c r="A34" s="24"/>
      <c r="B34" s="74" t="s">
        <v>152</v>
      </c>
      <c r="C34" s="92">
        <f>C15</f>
        <v>7.9</v>
      </c>
      <c r="D34" s="74" t="s">
        <v>145</v>
      </c>
      <c r="E34" s="89">
        <f>E29/E33</f>
        <v>40.16809756097561</v>
      </c>
    </row>
    <row r="35" spans="1:5" s="1" customFormat="1" ht="18" customHeight="1" x14ac:dyDescent="0.35">
      <c r="A35" s="42"/>
      <c r="B35" s="74" t="s">
        <v>153</v>
      </c>
      <c r="C35" s="70">
        <f>'DATA ENTRY'!C27/'SAVINGS CALCULATOR'!C34</f>
        <v>3.1645569620253164</v>
      </c>
      <c r="D35" s="74" t="s">
        <v>146</v>
      </c>
      <c r="E35" s="90">
        <f>'DATA ENTRY'!F27</f>
        <v>0.09</v>
      </c>
    </row>
    <row r="36" spans="1:5" ht="18" customHeight="1" x14ac:dyDescent="0.35">
      <c r="A36" s="24"/>
      <c r="B36" s="74" t="s">
        <v>147</v>
      </c>
      <c r="C36" s="91">
        <f>'DATA ENTRY'!C35</f>
        <v>1500</v>
      </c>
      <c r="D36" s="74" t="s">
        <v>147</v>
      </c>
      <c r="E36" s="91">
        <f>'DATA ENTRY'!C35</f>
        <v>1500</v>
      </c>
    </row>
    <row r="37" spans="1:5" ht="18" customHeight="1" x14ac:dyDescent="0.35">
      <c r="A37" s="24"/>
      <c r="B37" s="74" t="s">
        <v>225</v>
      </c>
      <c r="C37" s="87">
        <f>(((C34/6)*C35)*C36)</f>
        <v>6250</v>
      </c>
      <c r="D37" s="74" t="s">
        <v>151</v>
      </c>
      <c r="E37" s="70">
        <f>(E34/6*E35)*E36</f>
        <v>903.7821951219513</v>
      </c>
    </row>
    <row r="38" spans="1:5" ht="25.15" customHeight="1" x14ac:dyDescent="0.6">
      <c r="A38" s="43"/>
      <c r="B38" s="75" t="s">
        <v>226</v>
      </c>
      <c r="C38" s="36">
        <f>C37*C21</f>
        <v>31250</v>
      </c>
      <c r="D38" s="75" t="s">
        <v>227</v>
      </c>
      <c r="E38" s="36">
        <f>E21*E37</f>
        <v>4518.9109756097569</v>
      </c>
    </row>
    <row r="39" spans="1:5" ht="18" customHeight="1" x14ac:dyDescent="0.35">
      <c r="A39" s="41"/>
      <c r="B39" s="74" t="s">
        <v>228</v>
      </c>
      <c r="C39" s="85">
        <f>C38/12</f>
        <v>2604.1666666666665</v>
      </c>
      <c r="D39" s="74" t="s">
        <v>229</v>
      </c>
      <c r="E39" s="85">
        <f>E38/12</f>
        <v>376.57591463414639</v>
      </c>
    </row>
    <row r="40" spans="1:5" s="19" customFormat="1" ht="8" customHeight="1" x14ac:dyDescent="0.25">
      <c r="A40" s="37"/>
      <c r="B40" s="37"/>
      <c r="C40" s="37"/>
      <c r="D40" s="37"/>
      <c r="E40" s="37"/>
    </row>
    <row r="41" spans="1:5" ht="26" x14ac:dyDescent="0.6">
      <c r="A41" s="114" t="s">
        <v>2</v>
      </c>
      <c r="B41" s="114"/>
      <c r="C41" s="114"/>
      <c r="D41" s="114"/>
      <c r="E41" s="114"/>
    </row>
    <row r="42" spans="1:5" s="19" customFormat="1" ht="8" customHeight="1" x14ac:dyDescent="0.25">
      <c r="A42" s="34"/>
      <c r="B42" s="34"/>
      <c r="C42" s="34"/>
      <c r="D42" s="34"/>
      <c r="E42" s="34"/>
    </row>
    <row r="43" spans="1:5" ht="18" customHeight="1" x14ac:dyDescent="0.35">
      <c r="A43" s="24"/>
      <c r="B43" s="24"/>
      <c r="C43" s="24"/>
      <c r="D43" s="74" t="s">
        <v>183</v>
      </c>
      <c r="E43" s="80">
        <f>'DATA ENTRY'!C38</f>
        <v>40000</v>
      </c>
    </row>
    <row r="44" spans="1:5" ht="18" customHeight="1" x14ac:dyDescent="0.35">
      <c r="A44" s="43"/>
      <c r="B44" s="45"/>
      <c r="C44" s="43"/>
      <c r="D44" s="74" t="s">
        <v>230</v>
      </c>
      <c r="E44" s="81">
        <f>(E43/2850)*69</f>
        <v>968.42105263157885</v>
      </c>
    </row>
    <row r="45" spans="1:5" ht="18" customHeight="1" x14ac:dyDescent="0.35">
      <c r="A45" s="43"/>
      <c r="B45" s="45"/>
      <c r="C45" s="43"/>
      <c r="D45" s="74" t="s">
        <v>192</v>
      </c>
      <c r="E45" s="82" t="str">
        <f>'DATA ENTRY'!F42</f>
        <v>Automatic Watering</v>
      </c>
    </row>
    <row r="46" spans="1:5" ht="18" customHeight="1" x14ac:dyDescent="0.35">
      <c r="A46" s="35"/>
      <c r="B46" s="46"/>
      <c r="C46" s="35"/>
      <c r="D46" s="74" t="s">
        <v>193</v>
      </c>
      <c r="E46" s="83">
        <f>VLOOKUP('DATA ENTRY'!F42,'BAT DATA'!1:1048576,2,FALSE)</f>
        <v>1</v>
      </c>
    </row>
    <row r="47" spans="1:5" ht="18" customHeight="1" x14ac:dyDescent="0.35">
      <c r="A47" s="41"/>
      <c r="B47" s="46"/>
      <c r="C47" s="35"/>
      <c r="D47" s="74" t="s">
        <v>154</v>
      </c>
      <c r="E47" s="84">
        <f>E44-(E44*E46)</f>
        <v>0</v>
      </c>
    </row>
    <row r="48" spans="1:5" ht="18" customHeight="1" x14ac:dyDescent="0.35">
      <c r="A48" s="35"/>
      <c r="B48" s="74" t="s">
        <v>194</v>
      </c>
      <c r="C48" s="77">
        <f>C36*'DATA ENTRY'!C31</f>
        <v>3375</v>
      </c>
      <c r="D48" s="74" t="s">
        <v>194</v>
      </c>
      <c r="E48" s="84">
        <f>E36*'DATA ENTRY'!F31</f>
        <v>2250</v>
      </c>
    </row>
    <row r="49" spans="1:5" ht="25.15" customHeight="1" x14ac:dyDescent="0.6">
      <c r="A49" s="35"/>
      <c r="B49" s="75" t="s">
        <v>195</v>
      </c>
      <c r="C49" s="47">
        <f>C48</f>
        <v>3375</v>
      </c>
      <c r="D49" s="75" t="s">
        <v>195</v>
      </c>
      <c r="E49" s="48">
        <f>E48+E47</f>
        <v>2250</v>
      </c>
    </row>
    <row r="50" spans="1:5" ht="18" customHeight="1" x14ac:dyDescent="0.35">
      <c r="A50" s="35"/>
      <c r="B50" s="74" t="s">
        <v>200</v>
      </c>
      <c r="C50" s="78">
        <f>C49/12</f>
        <v>281.25</v>
      </c>
      <c r="D50" s="74" t="s">
        <v>200</v>
      </c>
      <c r="E50" s="79">
        <f>E49/12</f>
        <v>187.5</v>
      </c>
    </row>
    <row r="51" spans="1:5" s="19" customFormat="1" ht="8" customHeight="1" x14ac:dyDescent="0.25">
      <c r="A51" s="37"/>
      <c r="B51" s="37"/>
      <c r="C51" s="37"/>
      <c r="D51" s="37"/>
      <c r="E51" s="37"/>
    </row>
    <row r="52" spans="1:5" s="22" customFormat="1" ht="26" x14ac:dyDescent="0.6">
      <c r="A52" s="114" t="s">
        <v>202</v>
      </c>
      <c r="B52" s="114"/>
      <c r="C52" s="114"/>
      <c r="D52" s="114"/>
      <c r="E52" s="114"/>
    </row>
    <row r="53" spans="1:5" x14ac:dyDescent="0.35">
      <c r="A53" s="24"/>
      <c r="B53" s="24"/>
      <c r="C53" s="24"/>
      <c r="D53" s="24"/>
      <c r="E53" s="24"/>
    </row>
    <row r="54" spans="1:5" ht="18" customHeight="1" x14ac:dyDescent="0.35">
      <c r="A54" s="49"/>
      <c r="B54" s="74" t="s">
        <v>199</v>
      </c>
      <c r="C54" s="69">
        <f>C25</f>
        <v>1666.6666666666667</v>
      </c>
      <c r="D54" s="74" t="s">
        <v>199</v>
      </c>
      <c r="E54" s="69">
        <f>E25</f>
        <v>2083.3333333333335</v>
      </c>
    </row>
    <row r="55" spans="1:5" ht="18" customHeight="1" x14ac:dyDescent="0.35">
      <c r="A55" s="40"/>
      <c r="B55" s="74" t="s">
        <v>196</v>
      </c>
      <c r="C55" s="70">
        <f>C39</f>
        <v>2604.1666666666665</v>
      </c>
      <c r="D55" s="74" t="s">
        <v>196</v>
      </c>
      <c r="E55" s="70">
        <f>E39</f>
        <v>376.57591463414639</v>
      </c>
    </row>
    <row r="56" spans="1:5" ht="18" customHeight="1" x14ac:dyDescent="0.35">
      <c r="A56" s="40"/>
      <c r="B56" s="74" t="s">
        <v>200</v>
      </c>
      <c r="C56" s="71">
        <f>C50</f>
        <v>281.25</v>
      </c>
      <c r="D56" s="74" t="s">
        <v>200</v>
      </c>
      <c r="E56" s="71">
        <f>E50</f>
        <v>187.5</v>
      </c>
    </row>
    <row r="57" spans="1:5" ht="18" customHeight="1" x14ac:dyDescent="0.45">
      <c r="A57" s="41"/>
      <c r="B57" s="75" t="s">
        <v>201</v>
      </c>
      <c r="C57" s="70">
        <f>SUM(C54:C56)</f>
        <v>4552.083333333333</v>
      </c>
      <c r="D57" s="75" t="s">
        <v>201</v>
      </c>
      <c r="E57" s="70">
        <f>SUM(E54:E56)</f>
        <v>2647.40924796748</v>
      </c>
    </row>
    <row r="58" spans="1:5" ht="25.15" customHeight="1" x14ac:dyDescent="0.6">
      <c r="A58" s="40"/>
      <c r="B58" s="46"/>
      <c r="C58" s="72"/>
      <c r="D58" s="76" t="s">
        <v>211</v>
      </c>
      <c r="E58" s="50">
        <f>C57-E57</f>
        <v>1904.674085365853</v>
      </c>
    </row>
    <row r="59" spans="1:5" ht="18" customHeight="1" x14ac:dyDescent="0.35">
      <c r="A59" s="40"/>
      <c r="B59" s="46"/>
      <c r="C59" s="72"/>
      <c r="D59" s="44"/>
      <c r="E59" s="51"/>
    </row>
    <row r="60" spans="1:5" ht="18" customHeight="1" x14ac:dyDescent="0.35">
      <c r="A60" s="40"/>
      <c r="B60" s="46"/>
      <c r="C60" s="72"/>
      <c r="D60" s="44"/>
      <c r="E60" s="51"/>
    </row>
    <row r="61" spans="1:5" ht="18" customHeight="1" x14ac:dyDescent="0.35">
      <c r="A61" s="40"/>
      <c r="B61" s="74" t="s">
        <v>203</v>
      </c>
      <c r="C61" s="69">
        <f>C54*12</f>
        <v>20000</v>
      </c>
      <c r="D61" s="74" t="s">
        <v>203</v>
      </c>
      <c r="E61" s="69">
        <f>E54*12</f>
        <v>25000</v>
      </c>
    </row>
    <row r="62" spans="1:5" ht="18" customHeight="1" x14ac:dyDescent="0.35">
      <c r="A62" s="40"/>
      <c r="B62" s="74" t="s">
        <v>204</v>
      </c>
      <c r="C62" s="70">
        <f t="shared" ref="C62:C64" si="0">C55*12</f>
        <v>31250</v>
      </c>
      <c r="D62" s="74" t="s">
        <v>204</v>
      </c>
      <c r="E62" s="70">
        <f t="shared" ref="E62:E64" si="1">E55*12</f>
        <v>4518.9109756097569</v>
      </c>
    </row>
    <row r="63" spans="1:5" ht="18" customHeight="1" x14ac:dyDescent="0.35">
      <c r="A63" s="40"/>
      <c r="B63" s="74" t="s">
        <v>195</v>
      </c>
      <c r="C63" s="70">
        <f t="shared" si="0"/>
        <v>3375</v>
      </c>
      <c r="D63" s="74" t="s">
        <v>195</v>
      </c>
      <c r="E63" s="70">
        <f t="shared" si="1"/>
        <v>2250</v>
      </c>
    </row>
    <row r="64" spans="1:5" ht="18" customHeight="1" x14ac:dyDescent="0.45">
      <c r="A64" s="40"/>
      <c r="B64" s="75" t="s">
        <v>205</v>
      </c>
      <c r="C64" s="70">
        <f t="shared" si="0"/>
        <v>54625</v>
      </c>
      <c r="D64" s="75" t="s">
        <v>205</v>
      </c>
      <c r="E64" s="70">
        <f t="shared" si="1"/>
        <v>31768.91097560976</v>
      </c>
    </row>
    <row r="65" spans="1:5" ht="25.15" customHeight="1" x14ac:dyDescent="0.6">
      <c r="A65" s="40"/>
      <c r="B65" s="46"/>
      <c r="C65" s="72"/>
      <c r="D65" s="76" t="s">
        <v>210</v>
      </c>
      <c r="E65" s="50">
        <f>C64-E64</f>
        <v>22856.08902439024</v>
      </c>
    </row>
    <row r="66" spans="1:5" ht="18" customHeight="1" x14ac:dyDescent="0.35">
      <c r="A66" s="40"/>
      <c r="B66" s="46"/>
      <c r="C66" s="72"/>
      <c r="D66" s="44"/>
      <c r="E66" s="73"/>
    </row>
    <row r="67" spans="1:5" ht="18" customHeight="1" x14ac:dyDescent="0.35">
      <c r="A67" s="40"/>
      <c r="B67" s="46"/>
      <c r="C67" s="72"/>
      <c r="D67" s="44"/>
      <c r="E67" s="73"/>
    </row>
    <row r="68" spans="1:5" ht="18" customHeight="1" x14ac:dyDescent="0.35">
      <c r="A68" s="40"/>
      <c r="B68" s="74" t="s">
        <v>206</v>
      </c>
      <c r="C68" s="69">
        <f>C54*$C$24</f>
        <v>120000</v>
      </c>
      <c r="D68" s="74" t="s">
        <v>206</v>
      </c>
      <c r="E68" s="69">
        <f>E54*$E$24</f>
        <v>150000</v>
      </c>
    </row>
    <row r="69" spans="1:5" ht="18" customHeight="1" x14ac:dyDescent="0.35">
      <c r="A69" s="40"/>
      <c r="B69" s="74" t="s">
        <v>207</v>
      </c>
      <c r="C69" s="70">
        <f t="shared" ref="C69:C71" si="2">C55*$C$24</f>
        <v>187500</v>
      </c>
      <c r="D69" s="74" t="s">
        <v>207</v>
      </c>
      <c r="E69" s="70">
        <f t="shared" ref="E69:E71" si="3">E55*$E$24</f>
        <v>27113.465853658541</v>
      </c>
    </row>
    <row r="70" spans="1:5" ht="18" customHeight="1" x14ac:dyDescent="0.35">
      <c r="A70" s="40"/>
      <c r="B70" s="74" t="s">
        <v>208</v>
      </c>
      <c r="C70" s="70">
        <f t="shared" si="2"/>
        <v>20250</v>
      </c>
      <c r="D70" s="74" t="s">
        <v>208</v>
      </c>
      <c r="E70" s="70">
        <f t="shared" si="3"/>
        <v>13500</v>
      </c>
    </row>
    <row r="71" spans="1:5" ht="18" customHeight="1" x14ac:dyDescent="0.45">
      <c r="A71" s="40"/>
      <c r="B71" s="75" t="s">
        <v>232</v>
      </c>
      <c r="C71" s="70">
        <f t="shared" si="2"/>
        <v>327750</v>
      </c>
      <c r="D71" s="75" t="s">
        <v>232</v>
      </c>
      <c r="E71" s="70">
        <f t="shared" si="3"/>
        <v>190613.46585365856</v>
      </c>
    </row>
    <row r="72" spans="1:5" ht="25.15" customHeight="1" x14ac:dyDescent="0.6">
      <c r="A72" s="35"/>
      <c r="B72" s="46"/>
      <c r="C72" s="40"/>
      <c r="D72" s="76" t="s">
        <v>209</v>
      </c>
      <c r="E72" s="50">
        <f>C71-E71</f>
        <v>137136.53414634144</v>
      </c>
    </row>
    <row r="73" spans="1:5" ht="18" customHeight="1" x14ac:dyDescent="0.35">
      <c r="A73" s="24"/>
      <c r="B73" s="24"/>
      <c r="C73" s="24"/>
      <c r="D73" s="24"/>
      <c r="E73" s="24"/>
    </row>
    <row r="74" spans="1:5" x14ac:dyDescent="0.35">
      <c r="A74" s="24"/>
      <c r="B74" s="24"/>
      <c r="C74" s="24"/>
      <c r="D74" s="24"/>
      <c r="E74" s="24"/>
    </row>
    <row r="75" spans="1:5" ht="26" x14ac:dyDescent="0.6">
      <c r="A75" s="113"/>
      <c r="B75" s="113"/>
      <c r="C75" s="113"/>
      <c r="D75" s="113"/>
      <c r="E75" s="113"/>
    </row>
    <row r="76" spans="1:5" x14ac:dyDescent="0.35">
      <c r="A76" s="43"/>
      <c r="B76" s="43"/>
      <c r="C76" s="43"/>
      <c r="D76" s="45"/>
      <c r="E76" s="43"/>
    </row>
    <row r="77" spans="1:5" x14ac:dyDescent="0.35">
      <c r="A77" s="52"/>
      <c r="B77" s="52"/>
      <c r="C77" s="52"/>
      <c r="D77" s="52"/>
      <c r="E77" s="52"/>
    </row>
    <row r="78" spans="1:5" x14ac:dyDescent="0.35">
      <c r="A78" s="2"/>
    </row>
    <row r="79" spans="1:5" x14ac:dyDescent="0.35">
      <c r="A79" s="2"/>
    </row>
  </sheetData>
  <mergeCells count="9">
    <mergeCell ref="A1:E1"/>
    <mergeCell ref="D6:E6"/>
    <mergeCell ref="A75:E75"/>
    <mergeCell ref="A52:E52"/>
    <mergeCell ref="A9:A17"/>
    <mergeCell ref="A7:E7"/>
    <mergeCell ref="A19:E19"/>
    <mergeCell ref="A27:E27"/>
    <mergeCell ref="A41:E41"/>
  </mergeCells>
  <dataValidations count="1">
    <dataValidation type="list" allowBlank="1" showInputMessage="1" showErrorMessage="1" sqref="D9" xr:uid="{D020BE75-E19A-4992-B4A2-10FAED7AA760}">
      <formula1>Model</formula1>
    </dataValidation>
  </dataValidations>
  <pageMargins left="0.25" right="0.25" top="0.75" bottom="0.75" header="0.3" footer="0.3"/>
  <pageSetup scale="56" fitToHeight="0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05"/>
  <sheetViews>
    <sheetView topLeftCell="A44" zoomScale="96" zoomScaleNormal="96" workbookViewId="0">
      <selection activeCell="A42" sqref="A42:J42"/>
    </sheetView>
  </sheetViews>
  <sheetFormatPr defaultRowHeight="14.5" x14ac:dyDescent="0.35"/>
  <cols>
    <col min="9" max="9" width="8.81640625" style="15"/>
    <col min="10" max="10" width="23.26953125" style="15" customWidth="1"/>
    <col min="11" max="11" width="8.81640625" style="15"/>
  </cols>
  <sheetData>
    <row r="1" spans="1:13" ht="15" thickBot="1" x14ac:dyDescent="0.4">
      <c r="A1" s="4" t="s">
        <v>7</v>
      </c>
      <c r="B1" s="5" t="s">
        <v>8</v>
      </c>
      <c r="C1" s="6" t="s">
        <v>9</v>
      </c>
      <c r="D1" s="7" t="s">
        <v>0</v>
      </c>
      <c r="E1" s="8" t="s">
        <v>140</v>
      </c>
      <c r="F1" s="9" t="s">
        <v>139</v>
      </c>
      <c r="G1" s="9" t="s">
        <v>152</v>
      </c>
      <c r="H1" s="14" t="s">
        <v>10</v>
      </c>
      <c r="I1" s="16" t="s">
        <v>11</v>
      </c>
      <c r="L1" s="21"/>
      <c r="M1" s="15"/>
    </row>
    <row r="2" spans="1:13" ht="108" customHeight="1" x14ac:dyDescent="0.35">
      <c r="A2" s="10" t="s">
        <v>12</v>
      </c>
      <c r="B2" s="11" t="s">
        <v>13</v>
      </c>
      <c r="C2" s="11">
        <v>3000</v>
      </c>
      <c r="D2" s="11" t="s">
        <v>14</v>
      </c>
      <c r="E2" s="11" t="s">
        <v>15</v>
      </c>
      <c r="F2" s="11" t="s">
        <v>16</v>
      </c>
      <c r="G2" s="11">
        <v>7.9</v>
      </c>
      <c r="H2" s="13">
        <v>10.7</v>
      </c>
      <c r="I2" s="17">
        <v>110</v>
      </c>
      <c r="L2" s="21"/>
      <c r="M2" s="15"/>
    </row>
    <row r="3" spans="1:13" ht="108" customHeight="1" x14ac:dyDescent="0.35">
      <c r="A3" s="10" t="s">
        <v>17</v>
      </c>
      <c r="B3" s="11" t="s">
        <v>13</v>
      </c>
      <c r="C3" s="11">
        <v>3500</v>
      </c>
      <c r="D3" s="11" t="s">
        <v>14</v>
      </c>
      <c r="E3" s="11" t="s">
        <v>15</v>
      </c>
      <c r="F3" s="11" t="s">
        <v>16</v>
      </c>
      <c r="G3" s="11">
        <v>7.9</v>
      </c>
      <c r="H3" s="13">
        <v>10.7</v>
      </c>
      <c r="I3" s="17">
        <v>110</v>
      </c>
      <c r="L3" s="21"/>
      <c r="M3" s="15"/>
    </row>
    <row r="4" spans="1:13" ht="108" customHeight="1" x14ac:dyDescent="0.35">
      <c r="A4" s="10" t="s">
        <v>18</v>
      </c>
      <c r="B4" s="11" t="s">
        <v>13</v>
      </c>
      <c r="C4" s="11">
        <v>4000</v>
      </c>
      <c r="D4" s="11" t="s">
        <v>14</v>
      </c>
      <c r="E4" s="11" t="s">
        <v>15</v>
      </c>
      <c r="F4" s="11" t="s">
        <v>16</v>
      </c>
      <c r="G4" s="11">
        <v>7.9</v>
      </c>
      <c r="H4" s="13">
        <v>10.7</v>
      </c>
      <c r="I4" s="17">
        <v>110</v>
      </c>
      <c r="L4" s="21"/>
      <c r="M4" s="15"/>
    </row>
    <row r="5" spans="1:13" ht="108" customHeight="1" x14ac:dyDescent="0.35">
      <c r="A5" s="10" t="s">
        <v>19</v>
      </c>
      <c r="B5" s="11" t="s">
        <v>13</v>
      </c>
      <c r="C5" s="11">
        <v>4000</v>
      </c>
      <c r="D5" s="11" t="s">
        <v>14</v>
      </c>
      <c r="E5" s="11" t="s">
        <v>15</v>
      </c>
      <c r="F5" s="11" t="s">
        <v>20</v>
      </c>
      <c r="G5" s="11">
        <v>7.9</v>
      </c>
      <c r="H5" s="13">
        <v>11.3</v>
      </c>
      <c r="I5" s="17">
        <v>116</v>
      </c>
      <c r="L5" s="21"/>
      <c r="M5" s="15"/>
    </row>
    <row r="6" spans="1:13" ht="108" customHeight="1" x14ac:dyDescent="0.35">
      <c r="A6" s="10" t="s">
        <v>21</v>
      </c>
      <c r="B6" s="11" t="s">
        <v>13</v>
      </c>
      <c r="C6" s="11">
        <v>4000</v>
      </c>
      <c r="D6" s="11" t="s">
        <v>14</v>
      </c>
      <c r="E6" s="11" t="s">
        <v>22</v>
      </c>
      <c r="F6" s="11" t="s">
        <v>23</v>
      </c>
      <c r="G6" s="11">
        <v>7.9</v>
      </c>
      <c r="H6" s="13">
        <v>11.2</v>
      </c>
      <c r="I6" s="17">
        <v>120</v>
      </c>
      <c r="L6" s="21"/>
      <c r="M6" s="15"/>
    </row>
    <row r="7" spans="1:13" ht="108" customHeight="1" x14ac:dyDescent="0.35">
      <c r="A7" s="10" t="s">
        <v>24</v>
      </c>
      <c r="B7" s="11" t="s">
        <v>13</v>
      </c>
      <c r="C7" s="11">
        <v>5000</v>
      </c>
      <c r="D7" s="11" t="s">
        <v>14</v>
      </c>
      <c r="E7" s="11" t="s">
        <v>15</v>
      </c>
      <c r="F7" s="11" t="s">
        <v>20</v>
      </c>
      <c r="G7" s="11">
        <v>7.9</v>
      </c>
      <c r="H7" s="13">
        <v>11.3</v>
      </c>
      <c r="I7" s="17">
        <v>116</v>
      </c>
      <c r="L7" s="21"/>
      <c r="M7" s="15"/>
    </row>
    <row r="8" spans="1:13" ht="108" customHeight="1" x14ac:dyDescent="0.35">
      <c r="A8" s="10" t="s">
        <v>25</v>
      </c>
      <c r="B8" s="11" t="s">
        <v>13</v>
      </c>
      <c r="C8" s="11">
        <v>5000</v>
      </c>
      <c r="D8" s="11" t="s">
        <v>14</v>
      </c>
      <c r="E8" s="11" t="s">
        <v>22</v>
      </c>
      <c r="F8" s="11" t="s">
        <v>23</v>
      </c>
      <c r="G8" s="11">
        <v>7.9</v>
      </c>
      <c r="H8" s="13">
        <v>11.2</v>
      </c>
      <c r="I8" s="17">
        <v>120</v>
      </c>
      <c r="L8" s="21"/>
      <c r="M8" s="15"/>
    </row>
    <row r="9" spans="1:13" ht="108" customHeight="1" x14ac:dyDescent="0.35">
      <c r="A9" s="10" t="s">
        <v>26</v>
      </c>
      <c r="B9" s="11" t="s">
        <v>13</v>
      </c>
      <c r="C9" s="11">
        <v>5500</v>
      </c>
      <c r="D9" s="11" t="s">
        <v>14</v>
      </c>
      <c r="E9" s="11" t="s">
        <v>15</v>
      </c>
      <c r="F9" s="11" t="s">
        <v>20</v>
      </c>
      <c r="G9" s="11">
        <v>7.9</v>
      </c>
      <c r="H9" s="13">
        <v>11.3</v>
      </c>
      <c r="I9" s="17">
        <v>116</v>
      </c>
      <c r="L9" s="21"/>
      <c r="M9" s="15"/>
    </row>
    <row r="10" spans="1:13" ht="108" customHeight="1" x14ac:dyDescent="0.35">
      <c r="A10" s="10" t="s">
        <v>27</v>
      </c>
      <c r="B10" s="11" t="s">
        <v>13</v>
      </c>
      <c r="C10" s="11">
        <v>5500</v>
      </c>
      <c r="D10" s="11" t="s">
        <v>14</v>
      </c>
      <c r="E10" s="11" t="s">
        <v>22</v>
      </c>
      <c r="F10" s="11" t="s">
        <v>23</v>
      </c>
      <c r="G10" s="11">
        <v>7.9</v>
      </c>
      <c r="H10" s="13">
        <v>11.2</v>
      </c>
      <c r="I10" s="17">
        <v>120</v>
      </c>
      <c r="L10" s="21"/>
      <c r="M10" s="15"/>
    </row>
    <row r="11" spans="1:13" ht="108" customHeight="1" x14ac:dyDescent="0.35">
      <c r="A11" s="10" t="s">
        <v>28</v>
      </c>
      <c r="B11" s="11" t="s">
        <v>13</v>
      </c>
      <c r="C11" s="11">
        <v>6000</v>
      </c>
      <c r="D11" s="11" t="s">
        <v>14</v>
      </c>
      <c r="E11" s="11" t="s">
        <v>15</v>
      </c>
      <c r="F11" s="11" t="s">
        <v>20</v>
      </c>
      <c r="G11" s="11">
        <v>7.9</v>
      </c>
      <c r="H11" s="13">
        <v>11.2</v>
      </c>
      <c r="I11" s="17">
        <v>104</v>
      </c>
      <c r="L11" s="21"/>
      <c r="M11" s="15"/>
    </row>
    <row r="12" spans="1:13" ht="108" customHeight="1" x14ac:dyDescent="0.35">
      <c r="A12" s="10" t="s">
        <v>29</v>
      </c>
      <c r="B12" s="11" t="s">
        <v>13</v>
      </c>
      <c r="C12" s="11">
        <v>6000</v>
      </c>
      <c r="D12" s="11" t="s">
        <v>14</v>
      </c>
      <c r="E12" s="11" t="s">
        <v>22</v>
      </c>
      <c r="F12" s="11" t="s">
        <v>23</v>
      </c>
      <c r="G12" s="11">
        <v>7.9</v>
      </c>
      <c r="H12" s="13">
        <v>11.2</v>
      </c>
      <c r="I12" s="17">
        <v>106</v>
      </c>
      <c r="L12" s="21"/>
      <c r="M12" s="15"/>
    </row>
    <row r="13" spans="1:13" ht="108" customHeight="1" x14ac:dyDescent="0.35">
      <c r="A13" s="10" t="s">
        <v>30</v>
      </c>
      <c r="B13" s="11" t="s">
        <v>13</v>
      </c>
      <c r="C13" s="11">
        <v>6000</v>
      </c>
      <c r="D13" s="11" t="s">
        <v>14</v>
      </c>
      <c r="E13" s="11" t="s">
        <v>15</v>
      </c>
      <c r="F13" s="11" t="s">
        <v>20</v>
      </c>
      <c r="G13" s="11">
        <v>7.9</v>
      </c>
      <c r="H13" s="13">
        <v>11.2</v>
      </c>
      <c r="I13" s="17">
        <v>104</v>
      </c>
      <c r="L13" s="21"/>
      <c r="M13" s="15"/>
    </row>
    <row r="14" spans="1:13" ht="108" customHeight="1" x14ac:dyDescent="0.35">
      <c r="A14" s="10" t="s">
        <v>31</v>
      </c>
      <c r="B14" s="11" t="s">
        <v>13</v>
      </c>
      <c r="C14" s="11">
        <v>6000</v>
      </c>
      <c r="D14" s="11" t="s">
        <v>14</v>
      </c>
      <c r="E14" s="11" t="s">
        <v>22</v>
      </c>
      <c r="F14" s="11" t="s">
        <v>23</v>
      </c>
      <c r="G14" s="11">
        <v>7.9</v>
      </c>
      <c r="H14" s="13">
        <v>11.2</v>
      </c>
      <c r="I14" s="17">
        <v>106</v>
      </c>
      <c r="L14" s="21"/>
      <c r="M14" s="15"/>
    </row>
    <row r="15" spans="1:13" ht="108" customHeight="1" x14ac:dyDescent="0.35">
      <c r="A15" s="10" t="s">
        <v>32</v>
      </c>
      <c r="B15" s="11" t="s">
        <v>13</v>
      </c>
      <c r="C15" s="11">
        <v>8000</v>
      </c>
      <c r="D15" s="11" t="s">
        <v>14</v>
      </c>
      <c r="E15" s="11" t="s">
        <v>22</v>
      </c>
      <c r="F15" s="11" t="s">
        <v>33</v>
      </c>
      <c r="G15" s="11">
        <v>10</v>
      </c>
      <c r="H15" s="13">
        <v>13.9</v>
      </c>
      <c r="I15" s="17">
        <v>114</v>
      </c>
      <c r="L15" s="21"/>
      <c r="M15" s="15"/>
    </row>
    <row r="16" spans="1:13" ht="108" customHeight="1" x14ac:dyDescent="0.35">
      <c r="A16" s="10" t="s">
        <v>34</v>
      </c>
      <c r="B16" s="11" t="s">
        <v>13</v>
      </c>
      <c r="C16" s="11">
        <v>8000</v>
      </c>
      <c r="D16" s="11" t="s">
        <v>14</v>
      </c>
      <c r="E16" s="11" t="s">
        <v>22</v>
      </c>
      <c r="F16" s="11" t="s">
        <v>33</v>
      </c>
      <c r="G16" s="11">
        <v>10</v>
      </c>
      <c r="H16" s="13">
        <v>13.9</v>
      </c>
      <c r="I16" s="17">
        <v>114</v>
      </c>
      <c r="L16" s="21"/>
      <c r="M16" s="15"/>
    </row>
    <row r="17" spans="1:13" ht="108" customHeight="1" x14ac:dyDescent="0.35">
      <c r="A17" s="10" t="s">
        <v>35</v>
      </c>
      <c r="B17" s="11" t="s">
        <v>13</v>
      </c>
      <c r="C17" s="11">
        <v>10000</v>
      </c>
      <c r="D17" s="11" t="s">
        <v>14</v>
      </c>
      <c r="E17" s="11" t="s">
        <v>22</v>
      </c>
      <c r="F17" s="11" t="s">
        <v>33</v>
      </c>
      <c r="G17" s="11">
        <v>10</v>
      </c>
      <c r="H17" s="13">
        <v>13.7</v>
      </c>
      <c r="I17" s="17">
        <v>108</v>
      </c>
      <c r="L17" s="21"/>
      <c r="M17" s="15"/>
    </row>
    <row r="18" spans="1:13" ht="108" customHeight="1" x14ac:dyDescent="0.35">
      <c r="A18" s="10" t="s">
        <v>36</v>
      </c>
      <c r="B18" s="11" t="s">
        <v>13</v>
      </c>
      <c r="C18" s="11">
        <v>10000</v>
      </c>
      <c r="D18" s="11" t="s">
        <v>14</v>
      </c>
      <c r="E18" s="11" t="s">
        <v>22</v>
      </c>
      <c r="F18" s="11" t="s">
        <v>33</v>
      </c>
      <c r="G18" s="11">
        <v>10</v>
      </c>
      <c r="H18" s="13">
        <v>13.7</v>
      </c>
      <c r="I18" s="17">
        <v>108</v>
      </c>
      <c r="L18" s="21"/>
      <c r="M18" s="15"/>
    </row>
    <row r="19" spans="1:13" ht="108" customHeight="1" x14ac:dyDescent="0.35">
      <c r="A19" s="10" t="s">
        <v>37</v>
      </c>
      <c r="B19" s="11" t="s">
        <v>13</v>
      </c>
      <c r="C19" s="11">
        <v>10000</v>
      </c>
      <c r="D19" s="11" t="s">
        <v>14</v>
      </c>
      <c r="E19" s="11" t="s">
        <v>22</v>
      </c>
      <c r="F19" s="11" t="s">
        <v>33</v>
      </c>
      <c r="G19" s="11">
        <v>10</v>
      </c>
      <c r="H19" s="13">
        <v>13.7</v>
      </c>
      <c r="I19" s="17">
        <v>108</v>
      </c>
      <c r="L19" s="21"/>
      <c r="M19" s="15"/>
    </row>
    <row r="20" spans="1:13" ht="108" customHeight="1" x14ac:dyDescent="0.35">
      <c r="A20" s="10" t="s">
        <v>38</v>
      </c>
      <c r="B20" s="11" t="s">
        <v>13</v>
      </c>
      <c r="C20" s="11">
        <v>10000</v>
      </c>
      <c r="D20" s="11" t="s">
        <v>14</v>
      </c>
      <c r="E20" s="11" t="s">
        <v>22</v>
      </c>
      <c r="F20" s="11" t="s">
        <v>33</v>
      </c>
      <c r="G20" s="11">
        <v>10</v>
      </c>
      <c r="H20" s="13">
        <v>13.7</v>
      </c>
      <c r="I20" s="17">
        <v>108</v>
      </c>
      <c r="L20" s="21"/>
      <c r="M20" s="15"/>
    </row>
    <row r="21" spans="1:13" ht="108" customHeight="1" x14ac:dyDescent="0.35">
      <c r="A21" s="10" t="s">
        <v>39</v>
      </c>
      <c r="B21" s="11" t="s">
        <v>13</v>
      </c>
      <c r="C21" s="11">
        <v>5000</v>
      </c>
      <c r="D21" s="11" t="s">
        <v>14</v>
      </c>
      <c r="E21" s="11" t="s">
        <v>15</v>
      </c>
      <c r="F21" s="11" t="s">
        <v>20</v>
      </c>
      <c r="G21" s="11">
        <v>7.9</v>
      </c>
      <c r="H21" s="13">
        <v>11.4</v>
      </c>
      <c r="I21" s="17">
        <v>120</v>
      </c>
      <c r="L21" s="21"/>
      <c r="M21" s="15"/>
    </row>
    <row r="22" spans="1:13" ht="108" customHeight="1" x14ac:dyDescent="0.35">
      <c r="A22" s="10" t="s">
        <v>40</v>
      </c>
      <c r="B22" s="11" t="s">
        <v>13</v>
      </c>
      <c r="C22" s="11">
        <v>4000</v>
      </c>
      <c r="D22" s="11" t="s">
        <v>14</v>
      </c>
      <c r="E22" s="11" t="s">
        <v>15</v>
      </c>
      <c r="F22" s="11" t="s">
        <v>20</v>
      </c>
      <c r="G22" s="11">
        <v>7.9</v>
      </c>
      <c r="H22" s="13">
        <v>11.6</v>
      </c>
      <c r="I22" s="17">
        <v>126</v>
      </c>
      <c r="L22" s="21"/>
      <c r="M22" s="15"/>
    </row>
    <row r="23" spans="1:13" ht="108" customHeight="1" x14ac:dyDescent="0.35">
      <c r="A23" s="10" t="s">
        <v>41</v>
      </c>
      <c r="B23" s="11" t="s">
        <v>13</v>
      </c>
      <c r="C23" s="11">
        <v>5000</v>
      </c>
      <c r="D23" s="11" t="s">
        <v>14</v>
      </c>
      <c r="E23" s="11" t="s">
        <v>15</v>
      </c>
      <c r="F23" s="11" t="s">
        <v>20</v>
      </c>
      <c r="G23" s="11">
        <v>7.9</v>
      </c>
      <c r="H23" s="13">
        <v>11.6</v>
      </c>
      <c r="I23" s="17">
        <v>126</v>
      </c>
      <c r="L23" s="21"/>
      <c r="M23" s="15"/>
    </row>
    <row r="24" spans="1:13" ht="108" customHeight="1" x14ac:dyDescent="0.35">
      <c r="A24" s="10" t="s">
        <v>235</v>
      </c>
      <c r="B24" s="11" t="s">
        <v>234</v>
      </c>
      <c r="C24" s="11">
        <v>5000</v>
      </c>
      <c r="D24" s="11" t="s">
        <v>14</v>
      </c>
      <c r="E24" s="11" t="s">
        <v>15</v>
      </c>
      <c r="F24" s="11" t="s">
        <v>20</v>
      </c>
      <c r="G24" s="11">
        <v>7.9</v>
      </c>
      <c r="H24" s="13">
        <v>11.6</v>
      </c>
      <c r="I24" s="17">
        <v>126</v>
      </c>
      <c r="L24" s="21"/>
      <c r="M24" s="15"/>
    </row>
    <row r="25" spans="1:13" ht="108" customHeight="1" x14ac:dyDescent="0.35">
      <c r="A25" s="10" t="s">
        <v>42</v>
      </c>
      <c r="B25" s="11" t="s">
        <v>13</v>
      </c>
      <c r="C25" s="11">
        <v>6000</v>
      </c>
      <c r="D25" s="11" t="s">
        <v>14</v>
      </c>
      <c r="E25" s="11" t="s">
        <v>15</v>
      </c>
      <c r="F25" s="11" t="s">
        <v>20</v>
      </c>
      <c r="G25" s="11">
        <v>7.9</v>
      </c>
      <c r="H25" s="13">
        <v>12.3</v>
      </c>
      <c r="I25" s="17">
        <v>112</v>
      </c>
      <c r="L25" s="21"/>
      <c r="M25" s="15"/>
    </row>
    <row r="26" spans="1:13" ht="108" customHeight="1" x14ac:dyDescent="0.35">
      <c r="A26" s="10" t="s">
        <v>236</v>
      </c>
      <c r="B26" s="11" t="s">
        <v>234</v>
      </c>
      <c r="C26" s="11">
        <v>6000</v>
      </c>
      <c r="D26" s="11" t="s">
        <v>14</v>
      </c>
      <c r="E26" s="11" t="s">
        <v>15</v>
      </c>
      <c r="F26" s="11" t="s">
        <v>20</v>
      </c>
      <c r="G26" s="11">
        <v>7.9</v>
      </c>
      <c r="H26" s="13">
        <v>11.6</v>
      </c>
      <c r="I26" s="17">
        <v>126</v>
      </c>
      <c r="L26" s="21"/>
      <c r="M26" s="15"/>
    </row>
    <row r="27" spans="1:13" ht="108" customHeight="1" x14ac:dyDescent="0.35">
      <c r="A27" s="10" t="s">
        <v>43</v>
      </c>
      <c r="B27" s="11" t="s">
        <v>13</v>
      </c>
      <c r="C27" s="11">
        <v>3000</v>
      </c>
      <c r="D27" s="11" t="s">
        <v>14</v>
      </c>
      <c r="E27" s="11" t="s">
        <v>15</v>
      </c>
      <c r="F27" s="11" t="s">
        <v>16</v>
      </c>
      <c r="G27" s="11">
        <v>7.9</v>
      </c>
      <c r="H27" s="13">
        <v>13.4</v>
      </c>
      <c r="I27" s="17">
        <v>110</v>
      </c>
      <c r="L27" s="21"/>
      <c r="M27" s="15"/>
    </row>
    <row r="28" spans="1:13" ht="108" customHeight="1" x14ac:dyDescent="0.35">
      <c r="A28" s="10" t="s">
        <v>44</v>
      </c>
      <c r="B28" s="11" t="s">
        <v>13</v>
      </c>
      <c r="C28" s="11">
        <v>3500</v>
      </c>
      <c r="D28" s="11" t="s">
        <v>14</v>
      </c>
      <c r="E28" s="11" t="s">
        <v>15</v>
      </c>
      <c r="F28" s="11" t="s">
        <v>16</v>
      </c>
      <c r="G28" s="11">
        <v>7.9</v>
      </c>
      <c r="H28" s="13">
        <v>13.4</v>
      </c>
      <c r="I28" s="17">
        <v>110</v>
      </c>
      <c r="L28" s="21"/>
      <c r="M28" s="15"/>
    </row>
    <row r="29" spans="1:13" ht="108" customHeight="1" x14ac:dyDescent="0.35">
      <c r="A29" s="10" t="s">
        <v>45</v>
      </c>
      <c r="B29" s="11" t="s">
        <v>13</v>
      </c>
      <c r="C29" s="11">
        <v>4000</v>
      </c>
      <c r="D29" s="11" t="s">
        <v>14</v>
      </c>
      <c r="E29" s="11" t="s">
        <v>15</v>
      </c>
      <c r="F29" s="11" t="s">
        <v>16</v>
      </c>
      <c r="G29" s="11">
        <v>7.9</v>
      </c>
      <c r="H29" s="13">
        <v>13.4</v>
      </c>
      <c r="I29" s="17">
        <v>110</v>
      </c>
      <c r="L29" s="21"/>
      <c r="M29" s="15"/>
    </row>
    <row r="30" spans="1:13" ht="108" customHeight="1" x14ac:dyDescent="0.35">
      <c r="A30" s="10" t="s">
        <v>233</v>
      </c>
      <c r="B30" s="11" t="s">
        <v>234</v>
      </c>
      <c r="C30" s="11">
        <v>4000</v>
      </c>
      <c r="D30" s="11" t="s">
        <v>14</v>
      </c>
      <c r="E30" s="11" t="s">
        <v>15</v>
      </c>
      <c r="F30" s="11" t="s">
        <v>16</v>
      </c>
      <c r="G30" s="11">
        <v>7.9</v>
      </c>
      <c r="H30" s="13">
        <v>10.7</v>
      </c>
      <c r="I30" s="17">
        <v>110</v>
      </c>
      <c r="L30" s="21"/>
      <c r="M30" s="15"/>
    </row>
    <row r="31" spans="1:13" ht="108" customHeight="1" x14ac:dyDescent="0.35">
      <c r="A31" s="10" t="s">
        <v>46</v>
      </c>
      <c r="B31" s="11" t="s">
        <v>13</v>
      </c>
      <c r="C31" s="11">
        <v>4000</v>
      </c>
      <c r="D31" s="11" t="s">
        <v>14</v>
      </c>
      <c r="E31" s="11" t="s">
        <v>15</v>
      </c>
      <c r="F31" s="11" t="s">
        <v>20</v>
      </c>
      <c r="G31" s="11">
        <v>7.9</v>
      </c>
      <c r="H31" s="13">
        <v>11.8</v>
      </c>
      <c r="I31" s="17">
        <v>116</v>
      </c>
      <c r="L31" s="21"/>
      <c r="M31" s="15"/>
    </row>
    <row r="32" spans="1:13" ht="108" customHeight="1" x14ac:dyDescent="0.35">
      <c r="A32" s="10" t="s">
        <v>47</v>
      </c>
      <c r="B32" s="11" t="s">
        <v>13</v>
      </c>
      <c r="C32" s="11">
        <v>4000</v>
      </c>
      <c r="D32" s="11" t="s">
        <v>14</v>
      </c>
      <c r="E32" s="11" t="s">
        <v>22</v>
      </c>
      <c r="F32" s="11" t="s">
        <v>23</v>
      </c>
      <c r="G32" s="11">
        <v>7.9</v>
      </c>
      <c r="H32" s="13">
        <v>10.6</v>
      </c>
      <c r="I32" s="17">
        <v>120</v>
      </c>
      <c r="L32" s="21"/>
      <c r="M32" s="15"/>
    </row>
    <row r="33" spans="1:13" ht="108" customHeight="1" x14ac:dyDescent="0.35">
      <c r="A33" s="10" t="s">
        <v>48</v>
      </c>
      <c r="B33" s="11" t="s">
        <v>13</v>
      </c>
      <c r="C33" s="11">
        <v>5000</v>
      </c>
      <c r="D33" s="11" t="s">
        <v>14</v>
      </c>
      <c r="E33" s="11" t="s">
        <v>15</v>
      </c>
      <c r="F33" s="11" t="s">
        <v>20</v>
      </c>
      <c r="G33" s="11">
        <v>7.9</v>
      </c>
      <c r="H33" s="13">
        <v>11.8</v>
      </c>
      <c r="I33" s="17">
        <v>116</v>
      </c>
      <c r="L33" s="21"/>
      <c r="M33" s="15"/>
    </row>
    <row r="34" spans="1:13" ht="108" customHeight="1" x14ac:dyDescent="0.35">
      <c r="A34" s="10" t="s">
        <v>49</v>
      </c>
      <c r="B34" s="11" t="s">
        <v>13</v>
      </c>
      <c r="C34" s="11">
        <v>5000</v>
      </c>
      <c r="D34" s="11" t="s">
        <v>14</v>
      </c>
      <c r="E34" s="11" t="s">
        <v>22</v>
      </c>
      <c r="F34" s="11" t="s">
        <v>23</v>
      </c>
      <c r="G34" s="11">
        <v>7.9</v>
      </c>
      <c r="H34" s="13">
        <v>10.6</v>
      </c>
      <c r="I34" s="17">
        <v>120</v>
      </c>
      <c r="L34" s="21"/>
      <c r="M34" s="15"/>
    </row>
    <row r="35" spans="1:13" ht="108" customHeight="1" x14ac:dyDescent="0.35">
      <c r="A35" s="10" t="s">
        <v>50</v>
      </c>
      <c r="B35" s="11" t="s">
        <v>13</v>
      </c>
      <c r="C35" s="11">
        <v>6000</v>
      </c>
      <c r="D35" s="11" t="s">
        <v>14</v>
      </c>
      <c r="E35" s="11" t="s">
        <v>15</v>
      </c>
      <c r="F35" s="11" t="s">
        <v>20</v>
      </c>
      <c r="G35" s="11">
        <v>7.9</v>
      </c>
      <c r="H35" s="13">
        <v>12.4</v>
      </c>
      <c r="I35" s="17">
        <v>104</v>
      </c>
      <c r="L35" s="21"/>
      <c r="M35" s="15"/>
    </row>
    <row r="36" spans="1:13" ht="108" customHeight="1" x14ac:dyDescent="0.35">
      <c r="A36" s="10" t="s">
        <v>51</v>
      </c>
      <c r="B36" s="11" t="s">
        <v>13</v>
      </c>
      <c r="C36" s="11">
        <v>6000</v>
      </c>
      <c r="D36" s="11" t="s">
        <v>14</v>
      </c>
      <c r="E36" s="11" t="s">
        <v>22</v>
      </c>
      <c r="F36" s="11" t="s">
        <v>23</v>
      </c>
      <c r="G36" s="11">
        <v>7.9</v>
      </c>
      <c r="H36" s="13">
        <v>11.3</v>
      </c>
      <c r="I36" s="17">
        <v>104</v>
      </c>
      <c r="L36" s="21"/>
      <c r="M36" s="15"/>
    </row>
    <row r="37" spans="1:13" ht="108" customHeight="1" x14ac:dyDescent="0.35">
      <c r="A37" s="10" t="s">
        <v>52</v>
      </c>
      <c r="B37" s="11" t="s">
        <v>13</v>
      </c>
      <c r="C37" s="11">
        <v>7000</v>
      </c>
      <c r="D37" s="11" t="s">
        <v>14</v>
      </c>
      <c r="E37" s="11" t="s">
        <v>15</v>
      </c>
      <c r="F37" s="11" t="s">
        <v>20</v>
      </c>
      <c r="G37" s="11">
        <v>7.9</v>
      </c>
      <c r="H37" s="13">
        <v>12.4</v>
      </c>
      <c r="I37" s="17">
        <v>104</v>
      </c>
      <c r="L37" s="21"/>
      <c r="M37" s="15"/>
    </row>
    <row r="38" spans="1:13" ht="108" customHeight="1" x14ac:dyDescent="0.35">
      <c r="A38" s="10" t="s">
        <v>53</v>
      </c>
      <c r="B38" s="11" t="s">
        <v>13</v>
      </c>
      <c r="C38" s="11">
        <v>7000</v>
      </c>
      <c r="D38" s="11" t="s">
        <v>14</v>
      </c>
      <c r="E38" s="11" t="s">
        <v>22</v>
      </c>
      <c r="F38" s="11" t="s">
        <v>23</v>
      </c>
      <c r="G38" s="11">
        <v>7.9</v>
      </c>
      <c r="H38" s="13">
        <v>11.3</v>
      </c>
      <c r="I38" s="17">
        <v>104</v>
      </c>
      <c r="L38" s="21"/>
      <c r="M38" s="15"/>
    </row>
    <row r="39" spans="1:13" ht="108" customHeight="1" x14ac:dyDescent="0.35">
      <c r="A39" s="10" t="s">
        <v>54</v>
      </c>
      <c r="B39" s="11" t="s">
        <v>13</v>
      </c>
      <c r="C39" s="11">
        <v>8000</v>
      </c>
      <c r="D39" s="11" t="s">
        <v>14</v>
      </c>
      <c r="E39" s="11" t="s">
        <v>15</v>
      </c>
      <c r="F39" s="11" t="s">
        <v>55</v>
      </c>
      <c r="G39" s="11">
        <v>10</v>
      </c>
      <c r="H39" s="13">
        <v>16</v>
      </c>
      <c r="I39" s="17">
        <v>117</v>
      </c>
      <c r="L39" s="21"/>
      <c r="M39" s="15"/>
    </row>
    <row r="40" spans="1:13" ht="108" customHeight="1" x14ac:dyDescent="0.35">
      <c r="A40" s="10" t="s">
        <v>237</v>
      </c>
      <c r="B40" s="11" t="s">
        <v>234</v>
      </c>
      <c r="C40" s="11">
        <v>8000</v>
      </c>
      <c r="D40" s="11" t="s">
        <v>14</v>
      </c>
      <c r="E40" s="11" t="s">
        <v>15</v>
      </c>
      <c r="F40" s="11" t="s">
        <v>55</v>
      </c>
      <c r="G40" s="11">
        <v>10</v>
      </c>
      <c r="H40" s="13">
        <v>16</v>
      </c>
      <c r="I40" s="17">
        <v>117</v>
      </c>
      <c r="L40" s="21"/>
      <c r="M40" s="15"/>
    </row>
    <row r="41" spans="1:13" ht="108" customHeight="1" x14ac:dyDescent="0.35">
      <c r="A41" s="10" t="s">
        <v>56</v>
      </c>
      <c r="B41" s="11" t="s">
        <v>13</v>
      </c>
      <c r="C41" s="11">
        <v>8000</v>
      </c>
      <c r="D41" s="11" t="s">
        <v>14</v>
      </c>
      <c r="E41" s="11" t="s">
        <v>22</v>
      </c>
      <c r="F41" s="11">
        <v>3.8</v>
      </c>
      <c r="G41" s="11">
        <v>10</v>
      </c>
      <c r="H41" s="13">
        <v>16</v>
      </c>
      <c r="I41" s="17">
        <v>117</v>
      </c>
      <c r="L41" s="21"/>
      <c r="M41" s="15"/>
    </row>
    <row r="42" spans="1:13" ht="108" customHeight="1" x14ac:dyDescent="0.35">
      <c r="A42" s="10" t="s">
        <v>237</v>
      </c>
      <c r="B42" s="11" t="s">
        <v>234</v>
      </c>
      <c r="C42" s="11">
        <v>8000</v>
      </c>
      <c r="D42" s="11" t="s">
        <v>14</v>
      </c>
      <c r="E42" s="11" t="s">
        <v>22</v>
      </c>
      <c r="F42" s="11">
        <v>3.8</v>
      </c>
      <c r="G42" s="11">
        <v>10</v>
      </c>
      <c r="H42" s="13">
        <v>16</v>
      </c>
      <c r="I42" s="17">
        <v>117</v>
      </c>
      <c r="L42" s="21"/>
      <c r="M42" s="15"/>
    </row>
    <row r="43" spans="1:13" ht="108" customHeight="1" x14ac:dyDescent="0.35">
      <c r="A43" s="10" t="s">
        <v>57</v>
      </c>
      <c r="B43" s="11" t="s">
        <v>13</v>
      </c>
      <c r="C43" s="11">
        <v>9000</v>
      </c>
      <c r="D43" s="11" t="s">
        <v>14</v>
      </c>
      <c r="E43" s="11" t="s">
        <v>15</v>
      </c>
      <c r="F43" s="11" t="s">
        <v>55</v>
      </c>
      <c r="G43" s="11">
        <v>10</v>
      </c>
      <c r="H43" s="13">
        <v>16</v>
      </c>
      <c r="I43" s="17">
        <v>117</v>
      </c>
      <c r="L43" s="21"/>
      <c r="M43" s="15"/>
    </row>
    <row r="44" spans="1:13" ht="108" customHeight="1" x14ac:dyDescent="0.35">
      <c r="A44" s="10" t="s">
        <v>58</v>
      </c>
      <c r="B44" s="11" t="s">
        <v>13</v>
      </c>
      <c r="C44" s="11">
        <v>9000</v>
      </c>
      <c r="D44" s="11" t="s">
        <v>14</v>
      </c>
      <c r="E44" s="11" t="s">
        <v>22</v>
      </c>
      <c r="F44" s="11">
        <v>3.8</v>
      </c>
      <c r="G44" s="11">
        <v>10</v>
      </c>
      <c r="H44" s="13">
        <v>16</v>
      </c>
      <c r="I44" s="17">
        <v>117</v>
      </c>
      <c r="L44" s="21"/>
      <c r="M44" s="15"/>
    </row>
    <row r="45" spans="1:13" ht="108" customHeight="1" x14ac:dyDescent="0.35">
      <c r="A45" s="10" t="s">
        <v>59</v>
      </c>
      <c r="B45" s="11" t="s">
        <v>13</v>
      </c>
      <c r="C45" s="11">
        <v>10000</v>
      </c>
      <c r="D45" s="11" t="s">
        <v>14</v>
      </c>
      <c r="E45" s="11" t="s">
        <v>15</v>
      </c>
      <c r="F45" s="11" t="s">
        <v>55</v>
      </c>
      <c r="G45" s="11">
        <v>10</v>
      </c>
      <c r="H45" s="13">
        <v>14.8</v>
      </c>
      <c r="I45" s="17">
        <v>98</v>
      </c>
      <c r="L45" s="21"/>
      <c r="M45" s="15"/>
    </row>
    <row r="46" spans="1:13" ht="108" customHeight="1" x14ac:dyDescent="0.35">
      <c r="A46" s="10" t="s">
        <v>60</v>
      </c>
      <c r="B46" s="11" t="s">
        <v>13</v>
      </c>
      <c r="C46" s="11">
        <v>10000</v>
      </c>
      <c r="D46" s="11" t="s">
        <v>14</v>
      </c>
      <c r="E46" s="11" t="s">
        <v>22</v>
      </c>
      <c r="F46" s="11">
        <v>3.8</v>
      </c>
      <c r="G46" s="11">
        <v>10</v>
      </c>
      <c r="H46" s="13">
        <v>14.8</v>
      </c>
      <c r="I46" s="17">
        <v>98</v>
      </c>
      <c r="L46" s="21"/>
      <c r="M46" s="15"/>
    </row>
    <row r="47" spans="1:13" ht="108" customHeight="1" x14ac:dyDescent="0.35">
      <c r="A47" s="10" t="s">
        <v>61</v>
      </c>
      <c r="B47" s="11" t="s">
        <v>13</v>
      </c>
      <c r="C47" s="11">
        <v>11000</v>
      </c>
      <c r="D47" s="11" t="s">
        <v>14</v>
      </c>
      <c r="E47" s="11" t="s">
        <v>15</v>
      </c>
      <c r="F47" s="11" t="s">
        <v>55</v>
      </c>
      <c r="G47" s="11">
        <v>10</v>
      </c>
      <c r="H47" s="13">
        <v>14.7</v>
      </c>
      <c r="I47" s="17">
        <v>98</v>
      </c>
      <c r="L47" s="21"/>
      <c r="M47" s="15"/>
    </row>
    <row r="48" spans="1:13" ht="108" customHeight="1" x14ac:dyDescent="0.35">
      <c r="A48" s="10" t="s">
        <v>62</v>
      </c>
      <c r="B48" s="11" t="s">
        <v>13</v>
      </c>
      <c r="C48" s="11">
        <v>11000</v>
      </c>
      <c r="D48" s="11" t="s">
        <v>14</v>
      </c>
      <c r="E48" s="11" t="s">
        <v>22</v>
      </c>
      <c r="F48" s="11">
        <v>3.8</v>
      </c>
      <c r="G48" s="11">
        <v>10</v>
      </c>
      <c r="H48" s="13">
        <v>14.7</v>
      </c>
      <c r="I48" s="17">
        <v>98</v>
      </c>
      <c r="L48" s="21"/>
      <c r="M48" s="15"/>
    </row>
    <row r="49" spans="1:13" ht="108" customHeight="1" x14ac:dyDescent="0.35">
      <c r="A49" s="10" t="s">
        <v>63</v>
      </c>
      <c r="B49" s="11" t="s">
        <v>13</v>
      </c>
      <c r="C49" s="11">
        <v>12000</v>
      </c>
      <c r="D49" s="11" t="s">
        <v>14</v>
      </c>
      <c r="E49" s="11" t="s">
        <v>15</v>
      </c>
      <c r="F49" s="11" t="s">
        <v>55</v>
      </c>
      <c r="G49" s="11">
        <v>10</v>
      </c>
      <c r="H49" s="13">
        <v>14.7</v>
      </c>
      <c r="I49" s="17">
        <v>98</v>
      </c>
      <c r="L49" s="21"/>
      <c r="M49" s="15"/>
    </row>
    <row r="50" spans="1:13" ht="108" customHeight="1" x14ac:dyDescent="0.35">
      <c r="A50" s="10" t="s">
        <v>64</v>
      </c>
      <c r="B50" s="11" t="s">
        <v>13</v>
      </c>
      <c r="C50" s="12">
        <v>12000</v>
      </c>
      <c r="D50" s="11" t="s">
        <v>14</v>
      </c>
      <c r="E50" s="11" t="s">
        <v>22</v>
      </c>
      <c r="F50" s="11">
        <v>3.8</v>
      </c>
      <c r="G50" s="11">
        <v>10</v>
      </c>
      <c r="H50" s="13">
        <v>14.7</v>
      </c>
      <c r="I50" s="17">
        <v>98</v>
      </c>
      <c r="L50" s="21"/>
      <c r="M50" s="15"/>
    </row>
    <row r="51" spans="1:13" ht="108" customHeight="1" x14ac:dyDescent="0.35">
      <c r="L51" s="21"/>
      <c r="M51" s="15"/>
    </row>
    <row r="52" spans="1:13" ht="108" customHeight="1" x14ac:dyDescent="0.35">
      <c r="L52" s="21"/>
      <c r="M52" s="15"/>
    </row>
    <row r="53" spans="1:13" ht="108" customHeight="1" x14ac:dyDescent="0.35">
      <c r="L53" s="21"/>
      <c r="M53" s="15"/>
    </row>
    <row r="54" spans="1:13" ht="108" customHeight="1" x14ac:dyDescent="0.35">
      <c r="L54" s="21"/>
      <c r="M54" s="15"/>
    </row>
    <row r="55" spans="1:13" ht="108" customHeight="1" x14ac:dyDescent="0.35">
      <c r="L55" s="21"/>
      <c r="M55" s="15"/>
    </row>
    <row r="56" spans="1:13" ht="108" customHeight="1" x14ac:dyDescent="0.35">
      <c r="L56" s="21"/>
      <c r="M56" s="15"/>
    </row>
    <row r="57" spans="1:13" ht="108" customHeight="1" x14ac:dyDescent="0.35">
      <c r="L57" s="21"/>
      <c r="M57" s="15"/>
    </row>
    <row r="58" spans="1:13" ht="108" customHeight="1" x14ac:dyDescent="0.35">
      <c r="L58" s="21"/>
      <c r="M58" s="15"/>
    </row>
    <row r="59" spans="1:13" ht="108" customHeight="1" x14ac:dyDescent="0.35">
      <c r="L59" s="21"/>
      <c r="M59" s="15"/>
    </row>
    <row r="60" spans="1:13" ht="108" customHeight="1" x14ac:dyDescent="0.35">
      <c r="L60" s="21"/>
      <c r="M60" s="15"/>
    </row>
    <row r="61" spans="1:13" ht="108" customHeight="1" x14ac:dyDescent="0.35">
      <c r="L61" s="21"/>
      <c r="M61" s="15"/>
    </row>
    <row r="62" spans="1:13" ht="108" customHeight="1" x14ac:dyDescent="0.35">
      <c r="L62" s="21"/>
      <c r="M62" s="15"/>
    </row>
    <row r="63" spans="1:13" ht="108" customHeight="1" x14ac:dyDescent="0.35">
      <c r="L63" s="21"/>
      <c r="M63" s="15"/>
    </row>
    <row r="64" spans="1:13" ht="108" customHeight="1" x14ac:dyDescent="0.35">
      <c r="L64" s="21"/>
      <c r="M64" s="15"/>
    </row>
    <row r="65" spans="12:13" ht="108" customHeight="1" x14ac:dyDescent="0.35">
      <c r="L65" s="21"/>
      <c r="M65" s="15"/>
    </row>
    <row r="66" spans="12:13" ht="108" customHeight="1" x14ac:dyDescent="0.35">
      <c r="L66" s="21"/>
      <c r="M66" s="15"/>
    </row>
    <row r="67" spans="12:13" ht="108" customHeight="1" x14ac:dyDescent="0.35">
      <c r="L67" s="21"/>
      <c r="M67" s="15"/>
    </row>
    <row r="68" spans="12:13" ht="108" customHeight="1" x14ac:dyDescent="0.35">
      <c r="L68" s="21"/>
      <c r="M68" s="15"/>
    </row>
    <row r="69" spans="12:13" ht="108" customHeight="1" x14ac:dyDescent="0.35">
      <c r="L69" s="21"/>
      <c r="M69" s="15"/>
    </row>
    <row r="70" spans="12:13" ht="108" customHeight="1" x14ac:dyDescent="0.35">
      <c r="L70" s="21"/>
      <c r="M70" s="15"/>
    </row>
    <row r="71" spans="12:13" ht="108" customHeight="1" x14ac:dyDescent="0.35">
      <c r="L71" s="21"/>
      <c r="M71" s="15"/>
    </row>
    <row r="72" spans="12:13" ht="108" customHeight="1" x14ac:dyDescent="0.35">
      <c r="L72" s="21"/>
      <c r="M72" s="15"/>
    </row>
    <row r="73" spans="12:13" ht="108" customHeight="1" x14ac:dyDescent="0.35">
      <c r="L73" s="21"/>
      <c r="M73" s="15"/>
    </row>
    <row r="74" spans="12:13" ht="108" customHeight="1" x14ac:dyDescent="0.35">
      <c r="L74" s="21"/>
      <c r="M74" s="15"/>
    </row>
    <row r="75" spans="12:13" ht="108" customHeight="1" x14ac:dyDescent="0.35">
      <c r="L75" s="21"/>
      <c r="M75" s="15"/>
    </row>
    <row r="76" spans="12:13" ht="108" customHeight="1" x14ac:dyDescent="0.35">
      <c r="L76" s="21"/>
      <c r="M76" s="15"/>
    </row>
    <row r="77" spans="12:13" ht="108" customHeight="1" x14ac:dyDescent="0.35">
      <c r="L77" s="21"/>
      <c r="M77" s="15"/>
    </row>
    <row r="78" spans="12:13" ht="108" customHeight="1" x14ac:dyDescent="0.35">
      <c r="L78" s="21"/>
      <c r="M78" s="15"/>
    </row>
    <row r="79" spans="12:13" ht="108" customHeight="1" x14ac:dyDescent="0.35">
      <c r="L79" s="21"/>
      <c r="M79" s="15"/>
    </row>
    <row r="80" spans="12:13" ht="108" customHeight="1" x14ac:dyDescent="0.35">
      <c r="L80" s="21"/>
      <c r="M80" s="15"/>
    </row>
    <row r="81" spans="12:13" ht="108" customHeight="1" x14ac:dyDescent="0.35">
      <c r="L81" s="21"/>
      <c r="M81" s="15"/>
    </row>
    <row r="82" spans="12:13" ht="108" customHeight="1" x14ac:dyDescent="0.35">
      <c r="L82" s="21"/>
      <c r="M82" s="15"/>
    </row>
    <row r="83" spans="12:13" ht="108" customHeight="1" x14ac:dyDescent="0.35">
      <c r="L83" s="21"/>
      <c r="M83" s="15"/>
    </row>
    <row r="84" spans="12:13" ht="108" customHeight="1" x14ac:dyDescent="0.35">
      <c r="L84" s="21"/>
      <c r="M84" s="15"/>
    </row>
    <row r="85" spans="12:13" ht="108" customHeight="1" x14ac:dyDescent="0.35">
      <c r="L85" s="21"/>
      <c r="M85" s="15"/>
    </row>
    <row r="86" spans="12:13" ht="108" customHeight="1" x14ac:dyDescent="0.35">
      <c r="L86" s="21"/>
      <c r="M86" s="15"/>
    </row>
    <row r="87" spans="12:13" ht="108" customHeight="1" x14ac:dyDescent="0.35">
      <c r="L87" s="21"/>
      <c r="M87" s="15"/>
    </row>
    <row r="88" spans="12:13" ht="108" customHeight="1" x14ac:dyDescent="0.35">
      <c r="L88" s="21"/>
      <c r="M88" s="15"/>
    </row>
    <row r="89" spans="12:13" ht="108" customHeight="1" x14ac:dyDescent="0.35">
      <c r="L89" s="21"/>
      <c r="M89" s="15"/>
    </row>
    <row r="90" spans="12:13" ht="108" customHeight="1" x14ac:dyDescent="0.35"/>
    <row r="91" spans="12:13" ht="108" customHeight="1" x14ac:dyDescent="0.35"/>
    <row r="92" spans="12:13" ht="108" customHeight="1" x14ac:dyDescent="0.35"/>
    <row r="93" spans="12:13" ht="108" customHeight="1" x14ac:dyDescent="0.35"/>
    <row r="94" spans="12:13" ht="108" customHeight="1" x14ac:dyDescent="0.35"/>
    <row r="95" spans="12:13" ht="108" customHeight="1" x14ac:dyDescent="0.35"/>
    <row r="96" spans="12:13" ht="108" customHeight="1" x14ac:dyDescent="0.35"/>
    <row r="97" ht="108" customHeight="1" x14ac:dyDescent="0.35"/>
    <row r="98" ht="108" customHeight="1" x14ac:dyDescent="0.35"/>
    <row r="99" ht="108" customHeight="1" x14ac:dyDescent="0.35"/>
    <row r="100" ht="108" customHeight="1" x14ac:dyDescent="0.35"/>
    <row r="101" ht="108" customHeight="1" x14ac:dyDescent="0.35"/>
    <row r="102" ht="108" customHeight="1" x14ac:dyDescent="0.35"/>
    <row r="103" ht="108" customHeight="1" x14ac:dyDescent="0.35"/>
    <row r="104" ht="108" customHeight="1" x14ac:dyDescent="0.35"/>
    <row r="105" ht="108" customHeight="1" x14ac:dyDescent="0.35"/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05"/>
  <sheetViews>
    <sheetView topLeftCell="A42" zoomScale="81" zoomScaleNormal="81" workbookViewId="0">
      <selection activeCell="A72" sqref="A72:J72"/>
    </sheetView>
  </sheetViews>
  <sheetFormatPr defaultRowHeight="14.5" x14ac:dyDescent="0.35"/>
  <cols>
    <col min="9" max="9" width="8.81640625" style="15"/>
    <col min="10" max="10" width="24.54296875" style="15" customWidth="1"/>
    <col min="11" max="11" width="8.81640625" style="15"/>
  </cols>
  <sheetData>
    <row r="1" spans="1:9" ht="15" thickBot="1" x14ac:dyDescent="0.4">
      <c r="A1" s="4" t="s">
        <v>7</v>
      </c>
      <c r="B1" s="5" t="s">
        <v>8</v>
      </c>
      <c r="C1" s="6" t="s">
        <v>9</v>
      </c>
      <c r="D1" s="7" t="s">
        <v>0</v>
      </c>
      <c r="E1" s="8" t="s">
        <v>137</v>
      </c>
      <c r="F1" s="9" t="s">
        <v>138</v>
      </c>
      <c r="G1" s="9" t="s">
        <v>5</v>
      </c>
      <c r="H1" s="14" t="s">
        <v>10</v>
      </c>
      <c r="I1" s="16" t="s">
        <v>11</v>
      </c>
    </row>
    <row r="2" spans="1:9" ht="108" customHeight="1" x14ac:dyDescent="0.35">
      <c r="A2" s="10" t="s">
        <v>65</v>
      </c>
      <c r="B2" s="11" t="s">
        <v>13</v>
      </c>
      <c r="C2" s="11">
        <v>3000</v>
      </c>
      <c r="D2" s="11" t="s">
        <v>66</v>
      </c>
      <c r="E2" s="11">
        <v>36</v>
      </c>
      <c r="F2" s="11">
        <v>875</v>
      </c>
      <c r="G2" s="11">
        <f t="shared" ref="G2:G35" si="0">(F2*E2)/1000</f>
        <v>31.5</v>
      </c>
      <c r="H2" s="13">
        <v>7.2</v>
      </c>
      <c r="I2" s="17">
        <v>83</v>
      </c>
    </row>
    <row r="3" spans="1:9" ht="108" customHeight="1" x14ac:dyDescent="0.35">
      <c r="A3" s="10" t="s">
        <v>67</v>
      </c>
      <c r="B3" s="11" t="s">
        <v>13</v>
      </c>
      <c r="C3" s="11">
        <v>3500</v>
      </c>
      <c r="D3" s="11" t="s">
        <v>66</v>
      </c>
      <c r="E3" s="11">
        <v>36</v>
      </c>
      <c r="F3" s="11">
        <v>1000</v>
      </c>
      <c r="G3" s="11">
        <f t="shared" si="0"/>
        <v>36</v>
      </c>
      <c r="H3" s="13">
        <v>7.2</v>
      </c>
      <c r="I3" s="17">
        <v>83</v>
      </c>
    </row>
    <row r="4" spans="1:9" ht="108" customHeight="1" x14ac:dyDescent="0.35">
      <c r="A4" s="10" t="s">
        <v>68</v>
      </c>
      <c r="B4" s="11" t="s">
        <v>13</v>
      </c>
      <c r="C4" s="11">
        <v>4000</v>
      </c>
      <c r="D4" s="11" t="s">
        <v>66</v>
      </c>
      <c r="E4" s="11">
        <v>36</v>
      </c>
      <c r="F4" s="11">
        <v>1000</v>
      </c>
      <c r="G4" s="11">
        <f t="shared" si="0"/>
        <v>36</v>
      </c>
      <c r="H4" s="13">
        <v>7.2</v>
      </c>
      <c r="I4" s="17">
        <v>83</v>
      </c>
    </row>
    <row r="5" spans="1:9" ht="108" customHeight="1" x14ac:dyDescent="0.35">
      <c r="A5" s="10" t="s">
        <v>69</v>
      </c>
      <c r="B5" s="11" t="s">
        <v>13</v>
      </c>
      <c r="C5" s="11">
        <v>3000</v>
      </c>
      <c r="D5" s="11" t="s">
        <v>66</v>
      </c>
      <c r="E5" s="11">
        <v>36</v>
      </c>
      <c r="F5" s="11">
        <v>680</v>
      </c>
      <c r="G5" s="11">
        <f t="shared" si="0"/>
        <v>24.48</v>
      </c>
      <c r="H5" s="13">
        <v>9.8000000000000007</v>
      </c>
      <c r="I5" s="17">
        <v>114</v>
      </c>
    </row>
    <row r="6" spans="1:9" ht="108" customHeight="1" x14ac:dyDescent="0.35">
      <c r="A6" s="10" t="s">
        <v>70</v>
      </c>
      <c r="B6" s="11" t="s">
        <v>13</v>
      </c>
      <c r="C6" s="11">
        <v>3000</v>
      </c>
      <c r="D6" s="11" t="s">
        <v>66</v>
      </c>
      <c r="E6" s="11">
        <v>48</v>
      </c>
      <c r="F6" s="11">
        <v>510</v>
      </c>
      <c r="G6" s="11">
        <f t="shared" si="0"/>
        <v>24.48</v>
      </c>
      <c r="H6" s="13">
        <v>9.8000000000000007</v>
      </c>
      <c r="I6" s="17">
        <v>120</v>
      </c>
    </row>
    <row r="7" spans="1:9" ht="108" customHeight="1" x14ac:dyDescent="0.35">
      <c r="A7" s="10" t="s">
        <v>71</v>
      </c>
      <c r="B7" s="11" t="s">
        <v>13</v>
      </c>
      <c r="C7" s="11">
        <v>3500</v>
      </c>
      <c r="D7" s="11" t="s">
        <v>66</v>
      </c>
      <c r="E7" s="11">
        <v>36</v>
      </c>
      <c r="F7" s="11">
        <v>850</v>
      </c>
      <c r="G7" s="11">
        <f t="shared" si="0"/>
        <v>30.6</v>
      </c>
      <c r="H7" s="13">
        <v>9.8000000000000007</v>
      </c>
      <c r="I7" s="17">
        <v>114</v>
      </c>
    </row>
    <row r="8" spans="1:9" ht="108" customHeight="1" x14ac:dyDescent="0.35">
      <c r="A8" s="10" t="s">
        <v>72</v>
      </c>
      <c r="B8" s="11" t="s">
        <v>13</v>
      </c>
      <c r="C8" s="11">
        <v>3500</v>
      </c>
      <c r="D8" s="11" t="s">
        <v>66</v>
      </c>
      <c r="E8" s="11">
        <v>48</v>
      </c>
      <c r="F8" s="11">
        <v>595</v>
      </c>
      <c r="G8" s="11">
        <f t="shared" si="0"/>
        <v>28.56</v>
      </c>
      <c r="H8" s="13">
        <v>9.8000000000000007</v>
      </c>
      <c r="I8" s="17">
        <v>120</v>
      </c>
    </row>
    <row r="9" spans="1:9" ht="108" customHeight="1" x14ac:dyDescent="0.35">
      <c r="A9" s="10" t="s">
        <v>73</v>
      </c>
      <c r="B9" s="11" t="s">
        <v>13</v>
      </c>
      <c r="C9" s="11">
        <v>4000</v>
      </c>
      <c r="D9" s="11" t="s">
        <v>66</v>
      </c>
      <c r="E9" s="11">
        <v>36</v>
      </c>
      <c r="F9" s="11">
        <v>850</v>
      </c>
      <c r="G9" s="11">
        <f t="shared" si="0"/>
        <v>30.6</v>
      </c>
      <c r="H9" s="13">
        <v>9.8000000000000007</v>
      </c>
      <c r="I9" s="17">
        <v>114</v>
      </c>
    </row>
    <row r="10" spans="1:9" ht="108" customHeight="1" x14ac:dyDescent="0.35">
      <c r="A10" s="10" t="s">
        <v>74</v>
      </c>
      <c r="B10" s="11" t="s">
        <v>13</v>
      </c>
      <c r="C10" s="11">
        <v>4000</v>
      </c>
      <c r="D10" s="11" t="s">
        <v>66</v>
      </c>
      <c r="E10" s="11">
        <v>48</v>
      </c>
      <c r="F10" s="11">
        <v>595</v>
      </c>
      <c r="G10" s="11">
        <f t="shared" si="0"/>
        <v>28.56</v>
      </c>
      <c r="H10" s="13">
        <v>9.8000000000000007</v>
      </c>
      <c r="I10" s="17">
        <v>120</v>
      </c>
    </row>
    <row r="11" spans="1:9" ht="108" customHeight="1" x14ac:dyDescent="0.35">
      <c r="A11" s="10" t="s">
        <v>75</v>
      </c>
      <c r="B11" s="11" t="s">
        <v>13</v>
      </c>
      <c r="C11" s="11">
        <v>3000</v>
      </c>
      <c r="D11" s="11" t="s">
        <v>66</v>
      </c>
      <c r="E11" s="11">
        <v>36</v>
      </c>
      <c r="F11" s="11">
        <v>680</v>
      </c>
      <c r="G11" s="11">
        <f t="shared" si="0"/>
        <v>24.48</v>
      </c>
      <c r="H11" s="13">
        <v>9.8000000000000007</v>
      </c>
      <c r="I11" s="17">
        <v>114</v>
      </c>
    </row>
    <row r="12" spans="1:9" ht="108" customHeight="1" x14ac:dyDescent="0.35">
      <c r="A12" s="10" t="s">
        <v>76</v>
      </c>
      <c r="B12" s="11" t="s">
        <v>13</v>
      </c>
      <c r="C12" s="11">
        <v>3000</v>
      </c>
      <c r="D12" s="11" t="s">
        <v>66</v>
      </c>
      <c r="E12" s="11">
        <v>48</v>
      </c>
      <c r="F12" s="11">
        <v>510</v>
      </c>
      <c r="G12" s="11">
        <f t="shared" si="0"/>
        <v>24.48</v>
      </c>
      <c r="H12" s="13">
        <v>9.8000000000000007</v>
      </c>
      <c r="I12" s="17">
        <v>120</v>
      </c>
    </row>
    <row r="13" spans="1:9" ht="108" customHeight="1" x14ac:dyDescent="0.35">
      <c r="A13" s="10" t="s">
        <v>77</v>
      </c>
      <c r="B13" s="11" t="s">
        <v>13</v>
      </c>
      <c r="C13" s="11">
        <v>3500</v>
      </c>
      <c r="D13" s="11" t="s">
        <v>66</v>
      </c>
      <c r="E13" s="11">
        <v>36</v>
      </c>
      <c r="F13" s="11">
        <v>850</v>
      </c>
      <c r="G13" s="11">
        <f t="shared" si="0"/>
        <v>30.6</v>
      </c>
      <c r="H13" s="13">
        <v>9.8000000000000007</v>
      </c>
      <c r="I13" s="17">
        <v>114</v>
      </c>
    </row>
    <row r="14" spans="1:9" ht="108" customHeight="1" x14ac:dyDescent="0.35">
      <c r="A14" s="10" t="s">
        <v>78</v>
      </c>
      <c r="B14" s="11" t="s">
        <v>13</v>
      </c>
      <c r="C14" s="11">
        <v>3500</v>
      </c>
      <c r="D14" s="11" t="s">
        <v>66</v>
      </c>
      <c r="E14" s="11">
        <v>48</v>
      </c>
      <c r="F14" s="11">
        <v>595</v>
      </c>
      <c r="G14" s="11">
        <f t="shared" si="0"/>
        <v>28.56</v>
      </c>
      <c r="H14" s="13">
        <v>9.8000000000000007</v>
      </c>
      <c r="I14" s="17">
        <v>120</v>
      </c>
    </row>
    <row r="15" spans="1:9" ht="108" customHeight="1" x14ac:dyDescent="0.35">
      <c r="A15" s="10" t="s">
        <v>79</v>
      </c>
      <c r="B15" s="11" t="s">
        <v>13</v>
      </c>
      <c r="C15" s="11">
        <v>4000</v>
      </c>
      <c r="D15" s="11" t="s">
        <v>66</v>
      </c>
      <c r="E15" s="11">
        <v>36</v>
      </c>
      <c r="F15" s="11">
        <v>850</v>
      </c>
      <c r="G15" s="11">
        <f t="shared" si="0"/>
        <v>30.6</v>
      </c>
      <c r="H15" s="13">
        <v>9.8000000000000007</v>
      </c>
      <c r="I15" s="17">
        <v>114</v>
      </c>
    </row>
    <row r="16" spans="1:9" ht="108" customHeight="1" x14ac:dyDescent="0.35">
      <c r="A16" s="10" t="s">
        <v>238</v>
      </c>
      <c r="B16" s="11" t="s">
        <v>234</v>
      </c>
      <c r="C16" s="11">
        <v>4000</v>
      </c>
      <c r="D16" s="11" t="s">
        <v>66</v>
      </c>
      <c r="E16" s="11">
        <v>36</v>
      </c>
      <c r="F16" s="11">
        <v>850</v>
      </c>
      <c r="G16" s="11">
        <f t="shared" ref="G16" si="1">(F16*E16)/1000</f>
        <v>30.6</v>
      </c>
      <c r="H16" s="13">
        <v>9.8000000000000007</v>
      </c>
      <c r="I16" s="17">
        <v>114</v>
      </c>
    </row>
    <row r="17" spans="1:9" ht="108" customHeight="1" x14ac:dyDescent="0.35">
      <c r="A17" s="10" t="s">
        <v>80</v>
      </c>
      <c r="B17" s="11" t="s">
        <v>13</v>
      </c>
      <c r="C17" s="11">
        <v>4000</v>
      </c>
      <c r="D17" s="11" t="s">
        <v>66</v>
      </c>
      <c r="E17" s="11">
        <v>48</v>
      </c>
      <c r="F17" s="11">
        <v>595</v>
      </c>
      <c r="G17" s="11">
        <f t="shared" si="0"/>
        <v>28.56</v>
      </c>
      <c r="H17" s="13">
        <v>9.8000000000000007</v>
      </c>
      <c r="I17" s="17">
        <v>120</v>
      </c>
    </row>
    <row r="18" spans="1:9" ht="108" customHeight="1" x14ac:dyDescent="0.35">
      <c r="A18" s="10" t="s">
        <v>239</v>
      </c>
      <c r="B18" s="11" t="s">
        <v>234</v>
      </c>
      <c r="C18" s="11">
        <v>4000</v>
      </c>
      <c r="D18" s="11" t="s">
        <v>66</v>
      </c>
      <c r="E18" s="11">
        <v>48</v>
      </c>
      <c r="F18" s="11">
        <v>595</v>
      </c>
      <c r="G18" s="11">
        <f t="shared" si="0"/>
        <v>28.56</v>
      </c>
      <c r="H18" s="13">
        <v>9.8000000000000007</v>
      </c>
      <c r="I18" s="17">
        <v>120</v>
      </c>
    </row>
    <row r="19" spans="1:9" ht="108" customHeight="1" x14ac:dyDescent="0.35">
      <c r="A19" s="10" t="s">
        <v>81</v>
      </c>
      <c r="B19" s="11" t="s">
        <v>13</v>
      </c>
      <c r="C19" s="11">
        <v>3000</v>
      </c>
      <c r="D19" s="11" t="s">
        <v>66</v>
      </c>
      <c r="E19" s="11">
        <v>36</v>
      </c>
      <c r="F19" s="11">
        <v>765</v>
      </c>
      <c r="G19" s="11">
        <f t="shared" si="0"/>
        <v>27.54</v>
      </c>
      <c r="H19" s="13">
        <v>11.4</v>
      </c>
      <c r="I19" s="17">
        <v>117</v>
      </c>
    </row>
    <row r="20" spans="1:9" ht="108" customHeight="1" x14ac:dyDescent="0.35">
      <c r="A20" s="10" t="s">
        <v>82</v>
      </c>
      <c r="B20" s="11" t="s">
        <v>13</v>
      </c>
      <c r="C20" s="11">
        <v>3000</v>
      </c>
      <c r="D20" s="11" t="s">
        <v>66</v>
      </c>
      <c r="E20" s="11">
        <v>48</v>
      </c>
      <c r="F20" s="11">
        <v>595</v>
      </c>
      <c r="G20" s="11">
        <f t="shared" si="0"/>
        <v>28.56</v>
      </c>
      <c r="H20" s="13">
        <v>11.4</v>
      </c>
      <c r="I20" s="17">
        <v>131</v>
      </c>
    </row>
    <row r="21" spans="1:9" ht="108" customHeight="1" x14ac:dyDescent="0.35">
      <c r="A21" s="10" t="s">
        <v>83</v>
      </c>
      <c r="B21" s="11" t="s">
        <v>13</v>
      </c>
      <c r="C21" s="11">
        <v>3500</v>
      </c>
      <c r="D21" s="11" t="s">
        <v>66</v>
      </c>
      <c r="E21" s="11">
        <v>36</v>
      </c>
      <c r="F21" s="11">
        <v>765</v>
      </c>
      <c r="G21" s="11">
        <f t="shared" si="0"/>
        <v>27.54</v>
      </c>
      <c r="H21" s="13">
        <v>11.4</v>
      </c>
      <c r="I21" s="17">
        <v>117</v>
      </c>
    </row>
    <row r="22" spans="1:9" ht="108" customHeight="1" x14ac:dyDescent="0.35">
      <c r="A22" s="10" t="s">
        <v>84</v>
      </c>
      <c r="B22" s="11" t="s">
        <v>13</v>
      </c>
      <c r="C22" s="11">
        <v>3500</v>
      </c>
      <c r="D22" s="11" t="s">
        <v>66</v>
      </c>
      <c r="E22" s="11">
        <v>48</v>
      </c>
      <c r="F22" s="11">
        <v>595</v>
      </c>
      <c r="G22" s="11">
        <f t="shared" si="0"/>
        <v>28.56</v>
      </c>
      <c r="H22" s="13">
        <v>11.4</v>
      </c>
      <c r="I22" s="17">
        <v>131</v>
      </c>
    </row>
    <row r="23" spans="1:9" ht="108" customHeight="1" x14ac:dyDescent="0.35">
      <c r="A23" s="10" t="s">
        <v>85</v>
      </c>
      <c r="B23" s="11" t="s">
        <v>13</v>
      </c>
      <c r="C23" s="11">
        <v>4000</v>
      </c>
      <c r="D23" s="11" t="s">
        <v>66</v>
      </c>
      <c r="E23" s="11">
        <v>36</v>
      </c>
      <c r="F23" s="11">
        <v>765</v>
      </c>
      <c r="G23" s="11">
        <f t="shared" si="0"/>
        <v>27.54</v>
      </c>
      <c r="H23" s="13">
        <v>11.4</v>
      </c>
      <c r="I23" s="17">
        <v>117</v>
      </c>
    </row>
    <row r="24" spans="1:9" ht="108" customHeight="1" x14ac:dyDescent="0.35">
      <c r="A24" s="10" t="s">
        <v>86</v>
      </c>
      <c r="B24" s="11" t="s">
        <v>13</v>
      </c>
      <c r="C24" s="11">
        <v>4000</v>
      </c>
      <c r="D24" s="11" t="s">
        <v>66</v>
      </c>
      <c r="E24" s="11">
        <v>48</v>
      </c>
      <c r="F24" s="11">
        <v>595</v>
      </c>
      <c r="G24" s="11">
        <f t="shared" si="0"/>
        <v>28.56</v>
      </c>
      <c r="H24" s="13">
        <v>11.4</v>
      </c>
      <c r="I24" s="17">
        <v>131</v>
      </c>
    </row>
    <row r="25" spans="1:9" ht="108" customHeight="1" x14ac:dyDescent="0.35">
      <c r="A25" s="10" t="s">
        <v>87</v>
      </c>
      <c r="B25" s="11" t="s">
        <v>13</v>
      </c>
      <c r="C25" s="11">
        <v>4500</v>
      </c>
      <c r="D25" s="11" t="s">
        <v>66</v>
      </c>
      <c r="E25" s="11">
        <v>36</v>
      </c>
      <c r="F25" s="11">
        <v>1105</v>
      </c>
      <c r="G25" s="11">
        <f t="shared" si="0"/>
        <v>39.78</v>
      </c>
      <c r="H25" s="13">
        <v>10.9</v>
      </c>
      <c r="I25" s="17">
        <v>94</v>
      </c>
    </row>
    <row r="26" spans="1:9" ht="108" customHeight="1" x14ac:dyDescent="0.35">
      <c r="A26" s="10" t="s">
        <v>88</v>
      </c>
      <c r="B26" s="11" t="s">
        <v>13</v>
      </c>
      <c r="C26" s="11">
        <v>4500</v>
      </c>
      <c r="D26" s="11" t="s">
        <v>66</v>
      </c>
      <c r="E26" s="11">
        <v>48</v>
      </c>
      <c r="F26" s="11">
        <v>850</v>
      </c>
      <c r="G26" s="11">
        <f t="shared" si="0"/>
        <v>40.799999999999997</v>
      </c>
      <c r="H26" s="13">
        <v>11.3</v>
      </c>
      <c r="I26" s="17">
        <v>124</v>
      </c>
    </row>
    <row r="27" spans="1:9" ht="108" customHeight="1" x14ac:dyDescent="0.35">
      <c r="A27" s="10" t="s">
        <v>89</v>
      </c>
      <c r="B27" s="11" t="s">
        <v>13</v>
      </c>
      <c r="C27" s="11">
        <v>4500</v>
      </c>
      <c r="D27" s="11" t="s">
        <v>66</v>
      </c>
      <c r="E27" s="11">
        <v>48</v>
      </c>
      <c r="F27" s="11">
        <v>850</v>
      </c>
      <c r="G27" s="11">
        <f t="shared" si="0"/>
        <v>40.799999999999997</v>
      </c>
      <c r="H27" s="13">
        <v>12.8</v>
      </c>
      <c r="I27" s="17">
        <v>134</v>
      </c>
    </row>
    <row r="28" spans="1:9" ht="108" customHeight="1" x14ac:dyDescent="0.35">
      <c r="A28" s="10" t="s">
        <v>90</v>
      </c>
      <c r="B28" s="11" t="s">
        <v>13</v>
      </c>
      <c r="C28" s="11">
        <v>4500</v>
      </c>
      <c r="D28" s="11" t="s">
        <v>66</v>
      </c>
      <c r="E28" s="11">
        <v>80</v>
      </c>
      <c r="F28" s="11">
        <v>425</v>
      </c>
      <c r="G28" s="11">
        <f t="shared" si="0"/>
        <v>34</v>
      </c>
      <c r="H28" s="13">
        <v>12.5</v>
      </c>
      <c r="I28" s="17">
        <v>134</v>
      </c>
    </row>
    <row r="29" spans="1:9" ht="108" customHeight="1" x14ac:dyDescent="0.35">
      <c r="A29" s="10" t="s">
        <v>91</v>
      </c>
      <c r="B29" s="11" t="s">
        <v>13</v>
      </c>
      <c r="C29" s="11">
        <v>5000</v>
      </c>
      <c r="D29" s="11" t="s">
        <v>66</v>
      </c>
      <c r="E29" s="11">
        <v>36</v>
      </c>
      <c r="F29" s="11">
        <v>1105</v>
      </c>
      <c r="G29" s="11">
        <f t="shared" si="0"/>
        <v>39.78</v>
      </c>
      <c r="H29" s="13">
        <v>10.7</v>
      </c>
      <c r="I29" s="17">
        <v>94</v>
      </c>
    </row>
    <row r="30" spans="1:9" ht="108" customHeight="1" x14ac:dyDescent="0.35">
      <c r="A30" s="10" t="s">
        <v>92</v>
      </c>
      <c r="B30" s="11" t="s">
        <v>13</v>
      </c>
      <c r="C30" s="11">
        <v>5000</v>
      </c>
      <c r="D30" s="11" t="s">
        <v>66</v>
      </c>
      <c r="E30" s="11">
        <v>48</v>
      </c>
      <c r="F30" s="11">
        <v>850</v>
      </c>
      <c r="G30" s="11">
        <f t="shared" si="0"/>
        <v>40.799999999999997</v>
      </c>
      <c r="H30" s="13">
        <v>11.3</v>
      </c>
      <c r="I30" s="17">
        <v>124</v>
      </c>
    </row>
    <row r="31" spans="1:9" ht="108" customHeight="1" x14ac:dyDescent="0.35">
      <c r="A31" s="10" t="s">
        <v>93</v>
      </c>
      <c r="B31" s="11" t="s">
        <v>13</v>
      </c>
      <c r="C31" s="11">
        <v>5000</v>
      </c>
      <c r="D31" s="11" t="s">
        <v>66</v>
      </c>
      <c r="E31" s="11">
        <v>48</v>
      </c>
      <c r="F31" s="11">
        <v>850</v>
      </c>
      <c r="G31" s="11">
        <f t="shared" si="0"/>
        <v>40.799999999999997</v>
      </c>
      <c r="H31" s="13">
        <v>12.8</v>
      </c>
      <c r="I31" s="17">
        <v>134</v>
      </c>
    </row>
    <row r="32" spans="1:9" ht="108" customHeight="1" x14ac:dyDescent="0.35">
      <c r="A32" s="10" t="s">
        <v>94</v>
      </c>
      <c r="B32" s="11" t="s">
        <v>13</v>
      </c>
      <c r="C32" s="11">
        <v>5000</v>
      </c>
      <c r="D32" s="11" t="s">
        <v>66</v>
      </c>
      <c r="E32" s="11">
        <v>80</v>
      </c>
      <c r="F32" s="11">
        <v>425</v>
      </c>
      <c r="G32" s="11">
        <f t="shared" si="0"/>
        <v>34</v>
      </c>
      <c r="H32" s="13">
        <v>12.5</v>
      </c>
      <c r="I32" s="17">
        <v>134</v>
      </c>
    </row>
    <row r="33" spans="1:9" ht="108" customHeight="1" x14ac:dyDescent="0.35">
      <c r="A33" s="10" t="s">
        <v>95</v>
      </c>
      <c r="B33" s="11" t="s">
        <v>13</v>
      </c>
      <c r="C33" s="11">
        <v>5500</v>
      </c>
      <c r="D33" s="11" t="s">
        <v>66</v>
      </c>
      <c r="E33" s="11">
        <v>36</v>
      </c>
      <c r="F33" s="11">
        <v>1105</v>
      </c>
      <c r="G33" s="11">
        <f t="shared" si="0"/>
        <v>39.78</v>
      </c>
      <c r="H33" s="13">
        <v>10.7</v>
      </c>
      <c r="I33" s="17">
        <v>94</v>
      </c>
    </row>
    <row r="34" spans="1:9" ht="108" customHeight="1" x14ac:dyDescent="0.35">
      <c r="A34" s="10" t="s">
        <v>96</v>
      </c>
      <c r="B34" s="11" t="s">
        <v>13</v>
      </c>
      <c r="C34" s="11">
        <v>5500</v>
      </c>
      <c r="D34" s="11" t="s">
        <v>66</v>
      </c>
      <c r="E34" s="11">
        <v>48</v>
      </c>
      <c r="F34" s="11">
        <v>850</v>
      </c>
      <c r="G34" s="11">
        <f t="shared" si="0"/>
        <v>40.799999999999997</v>
      </c>
      <c r="H34" s="13">
        <v>11.3</v>
      </c>
      <c r="I34" s="17">
        <v>124</v>
      </c>
    </row>
    <row r="35" spans="1:9" ht="108" customHeight="1" x14ac:dyDescent="0.35">
      <c r="A35" s="10" t="s">
        <v>97</v>
      </c>
      <c r="B35" s="11" t="s">
        <v>13</v>
      </c>
      <c r="C35" s="11">
        <v>5500</v>
      </c>
      <c r="D35" s="11" t="s">
        <v>66</v>
      </c>
      <c r="E35" s="11">
        <v>48</v>
      </c>
      <c r="F35" s="11">
        <v>850</v>
      </c>
      <c r="G35" s="11">
        <f t="shared" si="0"/>
        <v>40.799999999999997</v>
      </c>
      <c r="H35" s="13">
        <v>12.8</v>
      </c>
      <c r="I35" s="17">
        <v>134</v>
      </c>
    </row>
    <row r="36" spans="1:9" ht="108" customHeight="1" x14ac:dyDescent="0.35">
      <c r="A36" s="10" t="s">
        <v>98</v>
      </c>
      <c r="B36" s="11" t="s">
        <v>13</v>
      </c>
      <c r="C36" s="11">
        <v>5500</v>
      </c>
      <c r="D36" s="11" t="s">
        <v>66</v>
      </c>
      <c r="E36" s="11">
        <v>80</v>
      </c>
      <c r="F36" s="11">
        <v>425</v>
      </c>
      <c r="G36" s="11">
        <f t="shared" ref="G36:G69" si="2">(F36*E36)/1000</f>
        <v>34</v>
      </c>
      <c r="H36" s="13">
        <v>12.5</v>
      </c>
      <c r="I36" s="17">
        <v>134</v>
      </c>
    </row>
    <row r="37" spans="1:9" ht="108" customHeight="1" x14ac:dyDescent="0.35">
      <c r="A37" s="10" t="s">
        <v>99</v>
      </c>
      <c r="B37" s="11" t="s">
        <v>13</v>
      </c>
      <c r="C37" s="11">
        <v>6000</v>
      </c>
      <c r="D37" s="11" t="s">
        <v>66</v>
      </c>
      <c r="E37" s="11">
        <v>36</v>
      </c>
      <c r="F37" s="11">
        <v>1105</v>
      </c>
      <c r="G37" s="11">
        <f t="shared" si="2"/>
        <v>39.78</v>
      </c>
      <c r="H37" s="13">
        <v>10.6</v>
      </c>
      <c r="I37" s="17">
        <v>85</v>
      </c>
    </row>
    <row r="38" spans="1:9" ht="108" customHeight="1" x14ac:dyDescent="0.35">
      <c r="A38" s="10" t="s">
        <v>100</v>
      </c>
      <c r="B38" s="11" t="s">
        <v>13</v>
      </c>
      <c r="C38" s="11">
        <v>6000</v>
      </c>
      <c r="D38" s="11" t="s">
        <v>66</v>
      </c>
      <c r="E38" s="11">
        <v>48</v>
      </c>
      <c r="F38" s="11">
        <v>850</v>
      </c>
      <c r="G38" s="11">
        <f t="shared" si="2"/>
        <v>40.799999999999997</v>
      </c>
      <c r="H38" s="13">
        <v>11.3</v>
      </c>
      <c r="I38" s="17">
        <v>112</v>
      </c>
    </row>
    <row r="39" spans="1:9" ht="108" customHeight="1" x14ac:dyDescent="0.35">
      <c r="A39" s="10" t="s">
        <v>101</v>
      </c>
      <c r="B39" s="11" t="s">
        <v>13</v>
      </c>
      <c r="C39" s="11">
        <v>6000</v>
      </c>
      <c r="D39" s="11" t="s">
        <v>66</v>
      </c>
      <c r="E39" s="11">
        <v>48</v>
      </c>
      <c r="F39" s="11">
        <v>850</v>
      </c>
      <c r="G39" s="11">
        <f t="shared" si="2"/>
        <v>40.799999999999997</v>
      </c>
      <c r="H39" s="13">
        <v>12.8</v>
      </c>
      <c r="I39" s="17">
        <v>118</v>
      </c>
    </row>
    <row r="40" spans="1:9" ht="108" customHeight="1" x14ac:dyDescent="0.35">
      <c r="A40" s="10" t="s">
        <v>102</v>
      </c>
      <c r="B40" s="11" t="s">
        <v>13</v>
      </c>
      <c r="C40" s="11">
        <v>6000</v>
      </c>
      <c r="D40" s="11" t="s">
        <v>66</v>
      </c>
      <c r="E40" s="11">
        <v>80</v>
      </c>
      <c r="F40" s="11">
        <v>425</v>
      </c>
      <c r="G40" s="11">
        <f t="shared" si="2"/>
        <v>34</v>
      </c>
      <c r="H40" s="13">
        <v>12.5</v>
      </c>
      <c r="I40" s="17">
        <v>118</v>
      </c>
    </row>
    <row r="41" spans="1:9" ht="108" customHeight="1" x14ac:dyDescent="0.35">
      <c r="A41" s="10" t="s">
        <v>103</v>
      </c>
      <c r="B41" s="11" t="s">
        <v>13</v>
      </c>
      <c r="C41" s="11">
        <v>6500</v>
      </c>
      <c r="D41" s="11" t="s">
        <v>66</v>
      </c>
      <c r="E41" s="11">
        <v>36</v>
      </c>
      <c r="F41" s="11">
        <v>1360</v>
      </c>
      <c r="G41" s="11">
        <f t="shared" si="2"/>
        <v>48.96</v>
      </c>
      <c r="H41" s="13">
        <v>10.6</v>
      </c>
      <c r="I41" s="17">
        <v>85</v>
      </c>
    </row>
    <row r="42" spans="1:9" ht="108" customHeight="1" x14ac:dyDescent="0.35">
      <c r="A42" s="10" t="s">
        <v>104</v>
      </c>
      <c r="B42" s="11" t="s">
        <v>13</v>
      </c>
      <c r="C42" s="11">
        <v>6500</v>
      </c>
      <c r="D42" s="11" t="s">
        <v>66</v>
      </c>
      <c r="E42" s="11">
        <v>48</v>
      </c>
      <c r="F42" s="11">
        <v>1020</v>
      </c>
      <c r="G42" s="11">
        <f t="shared" si="2"/>
        <v>48.96</v>
      </c>
      <c r="H42" s="13">
        <v>11.3</v>
      </c>
      <c r="I42" s="17">
        <v>112</v>
      </c>
    </row>
    <row r="43" spans="1:9" ht="108" customHeight="1" x14ac:dyDescent="0.35">
      <c r="A43" s="10" t="s">
        <v>105</v>
      </c>
      <c r="B43" s="11" t="s">
        <v>13</v>
      </c>
      <c r="C43" s="11">
        <v>6500</v>
      </c>
      <c r="D43" s="11" t="s">
        <v>66</v>
      </c>
      <c r="E43" s="11">
        <v>48</v>
      </c>
      <c r="F43" s="11">
        <v>1020</v>
      </c>
      <c r="G43" s="11">
        <f t="shared" si="2"/>
        <v>48.96</v>
      </c>
      <c r="H43" s="13">
        <v>12.7</v>
      </c>
      <c r="I43" s="17">
        <v>118</v>
      </c>
    </row>
    <row r="44" spans="1:9" ht="108" customHeight="1" x14ac:dyDescent="0.35">
      <c r="A44" s="10" t="s">
        <v>106</v>
      </c>
      <c r="B44" s="11" t="s">
        <v>13</v>
      </c>
      <c r="C44" s="11">
        <v>6500</v>
      </c>
      <c r="D44" s="11" t="s">
        <v>66</v>
      </c>
      <c r="E44" s="11">
        <v>80</v>
      </c>
      <c r="F44" s="11">
        <v>510</v>
      </c>
      <c r="G44" s="11">
        <f t="shared" si="2"/>
        <v>40.799999999999997</v>
      </c>
      <c r="H44" s="13">
        <v>12.4</v>
      </c>
      <c r="I44" s="17">
        <v>118</v>
      </c>
    </row>
    <row r="45" spans="1:9" ht="108" customHeight="1" x14ac:dyDescent="0.35">
      <c r="A45" s="10" t="s">
        <v>107</v>
      </c>
      <c r="B45" s="11" t="s">
        <v>13</v>
      </c>
      <c r="C45" s="11">
        <v>7000</v>
      </c>
      <c r="D45" s="11" t="s">
        <v>66</v>
      </c>
      <c r="E45" s="11">
        <v>36</v>
      </c>
      <c r="F45" s="11">
        <v>1360</v>
      </c>
      <c r="G45" s="11">
        <f t="shared" si="2"/>
        <v>48.96</v>
      </c>
      <c r="H45" s="13">
        <v>10.6</v>
      </c>
      <c r="I45" s="17">
        <v>85</v>
      </c>
    </row>
    <row r="46" spans="1:9" ht="108" customHeight="1" x14ac:dyDescent="0.35">
      <c r="A46" s="10" t="s">
        <v>108</v>
      </c>
      <c r="B46" s="11" t="s">
        <v>13</v>
      </c>
      <c r="C46" s="11">
        <v>7000</v>
      </c>
      <c r="D46" s="11" t="s">
        <v>66</v>
      </c>
      <c r="E46" s="11">
        <v>48</v>
      </c>
      <c r="F46" s="11">
        <v>1020</v>
      </c>
      <c r="G46" s="11">
        <f t="shared" si="2"/>
        <v>48.96</v>
      </c>
      <c r="H46" s="13">
        <v>11.3</v>
      </c>
      <c r="I46" s="17">
        <v>112</v>
      </c>
    </row>
    <row r="47" spans="1:9" ht="108" customHeight="1" x14ac:dyDescent="0.35">
      <c r="A47" s="10" t="s">
        <v>109</v>
      </c>
      <c r="B47" s="11" t="s">
        <v>13</v>
      </c>
      <c r="C47" s="11">
        <v>7000</v>
      </c>
      <c r="D47" s="11" t="s">
        <v>66</v>
      </c>
      <c r="E47" s="11">
        <v>48</v>
      </c>
      <c r="F47" s="11">
        <v>1020</v>
      </c>
      <c r="G47" s="11">
        <f t="shared" si="2"/>
        <v>48.96</v>
      </c>
      <c r="H47" s="13">
        <v>12.6</v>
      </c>
      <c r="I47" s="17">
        <v>118</v>
      </c>
    </row>
    <row r="48" spans="1:9" ht="108" customHeight="1" x14ac:dyDescent="0.35">
      <c r="A48" s="10" t="s">
        <v>110</v>
      </c>
      <c r="B48" s="11" t="s">
        <v>13</v>
      </c>
      <c r="C48" s="11">
        <v>7000</v>
      </c>
      <c r="D48" s="11" t="s">
        <v>66</v>
      </c>
      <c r="E48" s="11">
        <v>80</v>
      </c>
      <c r="F48" s="11">
        <v>510</v>
      </c>
      <c r="G48" s="11">
        <f t="shared" si="2"/>
        <v>40.799999999999997</v>
      </c>
      <c r="H48" s="13">
        <v>12.3</v>
      </c>
      <c r="I48" s="17">
        <v>118</v>
      </c>
    </row>
    <row r="49" spans="1:9" ht="108" customHeight="1" x14ac:dyDescent="0.35">
      <c r="A49" s="10" t="s">
        <v>111</v>
      </c>
      <c r="B49" s="11" t="s">
        <v>13</v>
      </c>
      <c r="C49" s="11">
        <v>8000</v>
      </c>
      <c r="D49" s="11" t="s">
        <v>66</v>
      </c>
      <c r="E49" s="11">
        <v>36</v>
      </c>
      <c r="F49" s="11">
        <v>1360</v>
      </c>
      <c r="G49" s="11">
        <f t="shared" si="2"/>
        <v>48.96</v>
      </c>
      <c r="H49" s="13">
        <v>11.4</v>
      </c>
      <c r="I49" s="17">
        <v>88</v>
      </c>
    </row>
    <row r="50" spans="1:9" ht="108" customHeight="1" x14ac:dyDescent="0.35">
      <c r="A50" s="10" t="s">
        <v>112</v>
      </c>
      <c r="B50" s="11" t="s">
        <v>13</v>
      </c>
      <c r="C50" s="11">
        <v>8000</v>
      </c>
      <c r="D50" s="11" t="s">
        <v>66</v>
      </c>
      <c r="E50" s="11">
        <v>48</v>
      </c>
      <c r="F50" s="11">
        <v>1190</v>
      </c>
      <c r="G50" s="11">
        <f t="shared" si="2"/>
        <v>57.12</v>
      </c>
      <c r="H50" s="13">
        <v>12.7</v>
      </c>
      <c r="I50" s="17">
        <v>110</v>
      </c>
    </row>
    <row r="51" spans="1:9" ht="108" customHeight="1" x14ac:dyDescent="0.35">
      <c r="A51" s="10" t="s">
        <v>113</v>
      </c>
      <c r="B51" s="11" t="s">
        <v>13</v>
      </c>
      <c r="C51" s="11">
        <v>8000</v>
      </c>
      <c r="D51" s="11" t="s">
        <v>66</v>
      </c>
      <c r="E51" s="11">
        <v>80</v>
      </c>
      <c r="F51" s="11">
        <v>595</v>
      </c>
      <c r="G51" s="11">
        <f t="shared" si="2"/>
        <v>47.6</v>
      </c>
      <c r="H51" s="13">
        <v>12.7</v>
      </c>
      <c r="I51" s="17">
        <v>110</v>
      </c>
    </row>
    <row r="52" spans="1:9" ht="108" customHeight="1" x14ac:dyDescent="0.35">
      <c r="A52" s="10" t="s">
        <v>114</v>
      </c>
      <c r="B52" s="11" t="s">
        <v>13</v>
      </c>
      <c r="C52" s="11">
        <v>10000</v>
      </c>
      <c r="D52" s="11" t="s">
        <v>66</v>
      </c>
      <c r="E52" s="11">
        <v>36</v>
      </c>
      <c r="F52" s="11">
        <v>1360</v>
      </c>
      <c r="G52" s="11">
        <f t="shared" si="2"/>
        <v>48.96</v>
      </c>
      <c r="H52" s="13">
        <v>10.3</v>
      </c>
      <c r="I52" s="17">
        <v>68</v>
      </c>
    </row>
    <row r="53" spans="1:9" ht="108" customHeight="1" x14ac:dyDescent="0.35">
      <c r="A53" s="10" t="s">
        <v>115</v>
      </c>
      <c r="B53" s="11" t="s">
        <v>13</v>
      </c>
      <c r="C53" s="11">
        <v>10000</v>
      </c>
      <c r="D53" s="11" t="s">
        <v>66</v>
      </c>
      <c r="E53" s="11">
        <v>48</v>
      </c>
      <c r="F53" s="11">
        <v>1190</v>
      </c>
      <c r="G53" s="11">
        <f t="shared" si="2"/>
        <v>57.12</v>
      </c>
      <c r="H53" s="13">
        <v>11.4</v>
      </c>
      <c r="I53" s="17">
        <v>85</v>
      </c>
    </row>
    <row r="54" spans="1:9" ht="108" customHeight="1" x14ac:dyDescent="0.35">
      <c r="A54" s="10" t="s">
        <v>116</v>
      </c>
      <c r="B54" s="11" t="s">
        <v>13</v>
      </c>
      <c r="C54" s="11">
        <v>10000</v>
      </c>
      <c r="D54" s="11" t="s">
        <v>66</v>
      </c>
      <c r="E54" s="11">
        <v>80</v>
      </c>
      <c r="F54" s="11">
        <v>595</v>
      </c>
      <c r="G54" s="11">
        <f t="shared" si="2"/>
        <v>47.6</v>
      </c>
      <c r="H54" s="13">
        <v>11.4</v>
      </c>
      <c r="I54" s="17">
        <v>85</v>
      </c>
    </row>
    <row r="55" spans="1:9" ht="108" customHeight="1" x14ac:dyDescent="0.35">
      <c r="A55" s="10" t="s">
        <v>117</v>
      </c>
      <c r="B55" s="11" t="s">
        <v>13</v>
      </c>
      <c r="C55" s="11">
        <v>10000</v>
      </c>
      <c r="D55" s="11" t="s">
        <v>66</v>
      </c>
      <c r="E55" s="11">
        <v>36</v>
      </c>
      <c r="F55" s="11">
        <v>1530</v>
      </c>
      <c r="G55" s="11">
        <f t="shared" si="2"/>
        <v>55.08</v>
      </c>
      <c r="H55" s="13">
        <v>10.3</v>
      </c>
      <c r="I55" s="17">
        <v>68</v>
      </c>
    </row>
    <row r="56" spans="1:9" ht="108" customHeight="1" x14ac:dyDescent="0.35">
      <c r="A56" s="10" t="s">
        <v>118</v>
      </c>
      <c r="B56" s="11" t="s">
        <v>13</v>
      </c>
      <c r="C56" s="11">
        <v>10000</v>
      </c>
      <c r="D56" s="11" t="s">
        <v>66</v>
      </c>
      <c r="E56" s="11">
        <v>48</v>
      </c>
      <c r="F56" s="11">
        <v>1360</v>
      </c>
      <c r="G56" s="11">
        <f t="shared" si="2"/>
        <v>65.28</v>
      </c>
      <c r="H56" s="13">
        <v>11.4</v>
      </c>
      <c r="I56" s="17">
        <v>85</v>
      </c>
    </row>
    <row r="57" spans="1:9" ht="108" customHeight="1" x14ac:dyDescent="0.35">
      <c r="A57" s="10" t="s">
        <v>119</v>
      </c>
      <c r="B57" s="11" t="s">
        <v>13</v>
      </c>
      <c r="C57" s="11">
        <v>10000</v>
      </c>
      <c r="D57" s="11" t="s">
        <v>66</v>
      </c>
      <c r="E57" s="11">
        <v>80</v>
      </c>
      <c r="F57" s="11">
        <v>680</v>
      </c>
      <c r="G57" s="11">
        <f t="shared" si="2"/>
        <v>54.4</v>
      </c>
      <c r="H57" s="13">
        <v>11.4</v>
      </c>
      <c r="I57" s="17">
        <v>85</v>
      </c>
    </row>
    <row r="58" spans="1:9" ht="108" customHeight="1" x14ac:dyDescent="0.35">
      <c r="A58" s="10" t="s">
        <v>120</v>
      </c>
      <c r="B58" s="11" t="s">
        <v>13</v>
      </c>
      <c r="C58" s="11">
        <v>12000</v>
      </c>
      <c r="D58" s="11" t="s">
        <v>66</v>
      </c>
      <c r="E58" s="11">
        <v>36</v>
      </c>
      <c r="F58" s="11">
        <v>1530</v>
      </c>
      <c r="G58" s="11">
        <f t="shared" si="2"/>
        <v>55.08</v>
      </c>
      <c r="H58" s="13">
        <v>9.4</v>
      </c>
      <c r="I58" s="17">
        <v>68</v>
      </c>
    </row>
    <row r="59" spans="1:9" ht="108" customHeight="1" x14ac:dyDescent="0.35">
      <c r="A59" s="10" t="s">
        <v>121</v>
      </c>
      <c r="B59" s="11" t="s">
        <v>13</v>
      </c>
      <c r="C59" s="11">
        <v>12000</v>
      </c>
      <c r="D59" s="11" t="s">
        <v>66</v>
      </c>
      <c r="E59" s="11">
        <v>48</v>
      </c>
      <c r="F59" s="11">
        <v>1360</v>
      </c>
      <c r="G59" s="11">
        <f t="shared" si="2"/>
        <v>65.28</v>
      </c>
      <c r="H59" s="13">
        <v>10.4</v>
      </c>
      <c r="I59" s="17">
        <v>85</v>
      </c>
    </row>
    <row r="60" spans="1:9" ht="108" customHeight="1" x14ac:dyDescent="0.35">
      <c r="A60" s="10" t="s">
        <v>122</v>
      </c>
      <c r="B60" s="11" t="s">
        <v>13</v>
      </c>
      <c r="C60" s="11">
        <v>12000</v>
      </c>
      <c r="D60" s="11" t="s">
        <v>66</v>
      </c>
      <c r="E60" s="11">
        <v>80</v>
      </c>
      <c r="F60" s="11">
        <v>680</v>
      </c>
      <c r="G60" s="11">
        <f t="shared" si="2"/>
        <v>54.4</v>
      </c>
      <c r="H60" s="13">
        <v>10.4</v>
      </c>
      <c r="I60" s="17">
        <v>85</v>
      </c>
    </row>
    <row r="61" spans="1:9" ht="108" customHeight="1" x14ac:dyDescent="0.35">
      <c r="A61" s="10" t="s">
        <v>123</v>
      </c>
      <c r="B61" s="11" t="s">
        <v>13</v>
      </c>
      <c r="C61" s="11">
        <v>4500</v>
      </c>
      <c r="D61" s="11" t="s">
        <v>66</v>
      </c>
      <c r="E61" s="11">
        <v>80</v>
      </c>
      <c r="F61" s="11">
        <v>340</v>
      </c>
      <c r="G61" s="11">
        <f t="shared" si="2"/>
        <v>27.2</v>
      </c>
      <c r="H61" s="13">
        <v>11.2</v>
      </c>
      <c r="I61" s="17">
        <v>124</v>
      </c>
    </row>
    <row r="62" spans="1:9" ht="108" customHeight="1" x14ac:dyDescent="0.35">
      <c r="A62" s="10" t="s">
        <v>124</v>
      </c>
      <c r="B62" s="11" t="s">
        <v>13</v>
      </c>
      <c r="C62" s="11">
        <v>4500</v>
      </c>
      <c r="D62" s="11" t="s">
        <v>66</v>
      </c>
      <c r="E62" s="11">
        <v>80</v>
      </c>
      <c r="F62" s="11">
        <v>340</v>
      </c>
      <c r="G62" s="11">
        <f t="shared" si="2"/>
        <v>27.2</v>
      </c>
      <c r="H62" s="13">
        <v>13</v>
      </c>
      <c r="I62" s="17">
        <v>134</v>
      </c>
    </row>
    <row r="63" spans="1:9" ht="108" customHeight="1" x14ac:dyDescent="0.35">
      <c r="A63" s="10" t="s">
        <v>125</v>
      </c>
      <c r="B63" s="11" t="s">
        <v>13</v>
      </c>
      <c r="C63" s="11">
        <v>5000</v>
      </c>
      <c r="D63" s="11" t="s">
        <v>66</v>
      </c>
      <c r="E63" s="11">
        <v>80</v>
      </c>
      <c r="F63" s="11">
        <v>340</v>
      </c>
      <c r="G63" s="11">
        <f t="shared" si="2"/>
        <v>27.2</v>
      </c>
      <c r="H63" s="13">
        <v>11.2</v>
      </c>
      <c r="I63" s="17">
        <v>124</v>
      </c>
    </row>
    <row r="64" spans="1:9" ht="108" customHeight="1" x14ac:dyDescent="0.35">
      <c r="A64" s="10" t="s">
        <v>126</v>
      </c>
      <c r="B64" s="11" t="s">
        <v>13</v>
      </c>
      <c r="C64" s="11">
        <v>5000</v>
      </c>
      <c r="D64" s="11" t="s">
        <v>66</v>
      </c>
      <c r="E64" s="11">
        <v>80</v>
      </c>
      <c r="F64" s="11">
        <v>425</v>
      </c>
      <c r="G64" s="11">
        <f t="shared" si="2"/>
        <v>34</v>
      </c>
      <c r="H64" s="13">
        <v>13</v>
      </c>
      <c r="I64" s="17">
        <v>134</v>
      </c>
    </row>
    <row r="65" spans="1:9" ht="108" customHeight="1" x14ac:dyDescent="0.35">
      <c r="A65" s="10" t="s">
        <v>241</v>
      </c>
      <c r="B65" s="11" t="s">
        <v>234</v>
      </c>
      <c r="C65" s="11">
        <v>5000</v>
      </c>
      <c r="D65" s="11" t="s">
        <v>66</v>
      </c>
      <c r="E65" s="11">
        <v>80</v>
      </c>
      <c r="F65" s="11">
        <v>425</v>
      </c>
      <c r="G65" s="11">
        <f t="shared" ref="G65" si="3">(F65*E65)/1000</f>
        <v>34</v>
      </c>
      <c r="H65" s="13">
        <v>13</v>
      </c>
      <c r="I65" s="17">
        <v>134</v>
      </c>
    </row>
    <row r="66" spans="1:9" ht="108" customHeight="1" x14ac:dyDescent="0.35">
      <c r="A66" s="10" t="s">
        <v>127</v>
      </c>
      <c r="B66" s="11" t="s">
        <v>13</v>
      </c>
      <c r="C66" s="11">
        <v>6000</v>
      </c>
      <c r="D66" s="11" t="s">
        <v>66</v>
      </c>
      <c r="E66" s="11">
        <v>80</v>
      </c>
      <c r="F66" s="11">
        <v>425</v>
      </c>
      <c r="G66" s="11">
        <f t="shared" si="2"/>
        <v>34</v>
      </c>
      <c r="H66" s="13">
        <v>11.2</v>
      </c>
      <c r="I66" s="17">
        <v>112</v>
      </c>
    </row>
    <row r="67" spans="1:9" ht="108" customHeight="1" x14ac:dyDescent="0.35">
      <c r="A67" s="10" t="s">
        <v>240</v>
      </c>
      <c r="B67" s="11" t="s">
        <v>234</v>
      </c>
      <c r="C67" s="11">
        <v>5000</v>
      </c>
      <c r="D67" s="11" t="s">
        <v>66</v>
      </c>
      <c r="E67" s="11">
        <v>80</v>
      </c>
      <c r="F67" s="11">
        <v>425</v>
      </c>
      <c r="G67" s="11">
        <f t="shared" si="2"/>
        <v>34</v>
      </c>
      <c r="H67" s="13">
        <v>13</v>
      </c>
      <c r="I67" s="17">
        <v>134</v>
      </c>
    </row>
    <row r="68" spans="1:9" ht="108" customHeight="1" x14ac:dyDescent="0.35">
      <c r="A68" s="10" t="s">
        <v>128</v>
      </c>
      <c r="B68" s="11" t="s">
        <v>13</v>
      </c>
      <c r="C68" s="11">
        <v>6000</v>
      </c>
      <c r="D68" s="11" t="s">
        <v>66</v>
      </c>
      <c r="E68" s="11">
        <v>80</v>
      </c>
      <c r="F68" s="11">
        <v>425</v>
      </c>
      <c r="G68" s="11">
        <f t="shared" si="2"/>
        <v>34</v>
      </c>
      <c r="H68" s="13">
        <v>13</v>
      </c>
      <c r="I68" s="17">
        <v>118</v>
      </c>
    </row>
    <row r="69" spans="1:9" ht="108" customHeight="1" x14ac:dyDescent="0.35">
      <c r="A69" s="10" t="s">
        <v>129</v>
      </c>
      <c r="B69" s="11" t="s">
        <v>13</v>
      </c>
      <c r="C69" s="11">
        <v>7000</v>
      </c>
      <c r="D69" s="11" t="s">
        <v>66</v>
      </c>
      <c r="E69" s="11">
        <v>80</v>
      </c>
      <c r="F69" s="11">
        <v>425</v>
      </c>
      <c r="G69" s="11">
        <f t="shared" si="2"/>
        <v>34</v>
      </c>
      <c r="H69" s="13">
        <v>11.2</v>
      </c>
      <c r="I69" s="17">
        <v>112</v>
      </c>
    </row>
    <row r="70" spans="1:9" ht="108" customHeight="1" x14ac:dyDescent="0.35">
      <c r="A70" s="10" t="s">
        <v>130</v>
      </c>
      <c r="B70" s="11" t="s">
        <v>13</v>
      </c>
      <c r="C70" s="11">
        <v>7000</v>
      </c>
      <c r="D70" s="11" t="s">
        <v>66</v>
      </c>
      <c r="E70" s="11">
        <v>80</v>
      </c>
      <c r="F70" s="11">
        <v>425</v>
      </c>
      <c r="G70" s="11">
        <f t="shared" ref="G70:G77" si="4">(F70*E70)/1000</f>
        <v>34</v>
      </c>
      <c r="H70" s="13">
        <v>13</v>
      </c>
      <c r="I70" s="17">
        <v>118</v>
      </c>
    </row>
    <row r="71" spans="1:9" ht="108" customHeight="1" x14ac:dyDescent="0.35">
      <c r="A71" s="10" t="s">
        <v>131</v>
      </c>
      <c r="B71" s="11" t="s">
        <v>13</v>
      </c>
      <c r="C71" s="11">
        <v>8000</v>
      </c>
      <c r="D71" s="11" t="s">
        <v>66</v>
      </c>
      <c r="E71" s="11">
        <v>80</v>
      </c>
      <c r="F71" s="11">
        <v>510</v>
      </c>
      <c r="G71" s="11">
        <f t="shared" si="4"/>
        <v>40.799999999999997</v>
      </c>
      <c r="H71" s="13">
        <v>13</v>
      </c>
      <c r="I71" s="17">
        <v>110</v>
      </c>
    </row>
    <row r="72" spans="1:9" ht="108" customHeight="1" x14ac:dyDescent="0.35">
      <c r="A72" s="10" t="s">
        <v>242</v>
      </c>
      <c r="B72" s="11" t="s">
        <v>234</v>
      </c>
      <c r="C72" s="11">
        <v>8000</v>
      </c>
      <c r="D72" s="11" t="s">
        <v>66</v>
      </c>
      <c r="E72" s="11">
        <v>80</v>
      </c>
      <c r="F72" s="11">
        <v>510</v>
      </c>
      <c r="G72" s="11">
        <f t="shared" ref="G72" si="5">(F72*E72)/1000</f>
        <v>40.799999999999997</v>
      </c>
      <c r="H72" s="13">
        <v>13</v>
      </c>
      <c r="I72" s="17">
        <v>110</v>
      </c>
    </row>
    <row r="73" spans="1:9" ht="108" customHeight="1" x14ac:dyDescent="0.35">
      <c r="A73" s="10" t="s">
        <v>132</v>
      </c>
      <c r="B73" s="11" t="s">
        <v>13</v>
      </c>
      <c r="C73" s="11">
        <v>9000</v>
      </c>
      <c r="D73" s="11" t="s">
        <v>66</v>
      </c>
      <c r="E73" s="11">
        <v>80</v>
      </c>
      <c r="F73" s="11">
        <v>510</v>
      </c>
      <c r="G73" s="11">
        <f t="shared" si="4"/>
        <v>40.799999999999997</v>
      </c>
      <c r="H73" s="13">
        <v>13</v>
      </c>
      <c r="I73" s="17">
        <v>110</v>
      </c>
    </row>
    <row r="74" spans="1:9" ht="108" customHeight="1" x14ac:dyDescent="0.35">
      <c r="A74" s="10" t="s">
        <v>133</v>
      </c>
      <c r="B74" s="11" t="s">
        <v>13</v>
      </c>
      <c r="C74" s="11">
        <v>10000</v>
      </c>
      <c r="D74" s="11" t="s">
        <v>66</v>
      </c>
      <c r="E74" s="11">
        <v>80</v>
      </c>
      <c r="F74" s="11">
        <v>510</v>
      </c>
      <c r="G74" s="11">
        <f t="shared" si="4"/>
        <v>40.799999999999997</v>
      </c>
      <c r="H74" s="13">
        <v>13</v>
      </c>
      <c r="I74" s="17">
        <v>89</v>
      </c>
    </row>
    <row r="75" spans="1:9" ht="108" customHeight="1" x14ac:dyDescent="0.35">
      <c r="A75" s="10" t="s">
        <v>134</v>
      </c>
      <c r="B75" s="11" t="s">
        <v>13</v>
      </c>
      <c r="C75" s="11">
        <v>10000</v>
      </c>
      <c r="D75" s="11" t="s">
        <v>66</v>
      </c>
      <c r="E75" s="11">
        <v>80</v>
      </c>
      <c r="F75" s="11">
        <v>510</v>
      </c>
      <c r="G75" s="11">
        <f t="shared" si="4"/>
        <v>40.799999999999997</v>
      </c>
      <c r="H75" s="13">
        <v>13</v>
      </c>
      <c r="I75" s="17">
        <v>91</v>
      </c>
    </row>
    <row r="76" spans="1:9" ht="108" customHeight="1" x14ac:dyDescent="0.35">
      <c r="A76" s="10" t="s">
        <v>135</v>
      </c>
      <c r="B76" s="11" t="s">
        <v>13</v>
      </c>
      <c r="C76" s="11">
        <v>11000</v>
      </c>
      <c r="D76" s="11" t="s">
        <v>66</v>
      </c>
      <c r="E76" s="11">
        <v>80</v>
      </c>
      <c r="F76" s="11">
        <v>510</v>
      </c>
      <c r="G76" s="11">
        <f t="shared" si="4"/>
        <v>40.799999999999997</v>
      </c>
      <c r="H76" s="13">
        <v>13</v>
      </c>
      <c r="I76" s="17">
        <v>91</v>
      </c>
    </row>
    <row r="77" spans="1:9" ht="108" customHeight="1" x14ac:dyDescent="0.35">
      <c r="A77" s="10" t="s">
        <v>136</v>
      </c>
      <c r="B77" s="11" t="s">
        <v>13</v>
      </c>
      <c r="C77" s="11">
        <v>12000</v>
      </c>
      <c r="D77" s="11" t="s">
        <v>66</v>
      </c>
      <c r="E77" s="11">
        <v>80</v>
      </c>
      <c r="F77" s="11">
        <v>510</v>
      </c>
      <c r="G77" s="11">
        <f t="shared" si="4"/>
        <v>40.799999999999997</v>
      </c>
      <c r="H77" s="13">
        <v>13</v>
      </c>
      <c r="I77" s="17">
        <v>91</v>
      </c>
    </row>
    <row r="78" spans="1:9" ht="108" customHeight="1" x14ac:dyDescent="0.35"/>
    <row r="79" spans="1:9" ht="108" customHeight="1" x14ac:dyDescent="0.35"/>
    <row r="80" spans="1:9" ht="108" customHeight="1" x14ac:dyDescent="0.35"/>
    <row r="81" ht="108" customHeight="1" x14ac:dyDescent="0.35"/>
    <row r="82" ht="108" customHeight="1" x14ac:dyDescent="0.35"/>
    <row r="83" ht="108" customHeight="1" x14ac:dyDescent="0.35"/>
    <row r="84" ht="108" customHeight="1" x14ac:dyDescent="0.35"/>
    <row r="85" ht="108" customHeight="1" x14ac:dyDescent="0.35"/>
    <row r="86" ht="108" customHeight="1" x14ac:dyDescent="0.35"/>
    <row r="87" ht="108" customHeight="1" x14ac:dyDescent="0.35"/>
    <row r="88" ht="108" customHeight="1" x14ac:dyDescent="0.35"/>
    <row r="89" ht="108" customHeight="1" x14ac:dyDescent="0.35"/>
    <row r="90" ht="108" customHeight="1" x14ac:dyDescent="0.35"/>
    <row r="91" ht="108" customHeight="1" x14ac:dyDescent="0.35"/>
    <row r="92" ht="108" customHeight="1" x14ac:dyDescent="0.35"/>
    <row r="93" ht="108" customHeight="1" x14ac:dyDescent="0.35"/>
    <row r="94" ht="108" customHeight="1" x14ac:dyDescent="0.35"/>
    <row r="95" ht="108" customHeight="1" x14ac:dyDescent="0.35"/>
    <row r="96" ht="108" customHeight="1" x14ac:dyDescent="0.35"/>
    <row r="97" ht="108" customHeight="1" x14ac:dyDescent="0.35"/>
    <row r="98" ht="108" customHeight="1" x14ac:dyDescent="0.35"/>
    <row r="99" ht="108" customHeight="1" x14ac:dyDescent="0.35"/>
    <row r="100" ht="108" customHeight="1" x14ac:dyDescent="0.35"/>
    <row r="101" ht="108" customHeight="1" x14ac:dyDescent="0.35"/>
    <row r="102" ht="108" customHeight="1" x14ac:dyDescent="0.35"/>
    <row r="103" ht="108" customHeight="1" x14ac:dyDescent="0.35"/>
    <row r="104" ht="108" customHeight="1" x14ac:dyDescent="0.35"/>
    <row r="105" ht="108" customHeight="1" x14ac:dyDescent="0.35"/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BABFA-1565-4855-B528-D8FBC6C60002}">
  <dimension ref="A1:C13"/>
  <sheetViews>
    <sheetView workbookViewId="0">
      <selection activeCell="A4" sqref="A4"/>
    </sheetView>
  </sheetViews>
  <sheetFormatPr defaultRowHeight="14.5" x14ac:dyDescent="0.35"/>
  <cols>
    <col min="1" max="1" width="17.54296875" bestFit="1" customWidth="1"/>
    <col min="3" max="4" width="11" bestFit="1" customWidth="1"/>
  </cols>
  <sheetData>
    <row r="1" spans="1:3" x14ac:dyDescent="0.35">
      <c r="A1" t="s">
        <v>177</v>
      </c>
      <c r="B1" t="s">
        <v>180</v>
      </c>
      <c r="C1" t="s">
        <v>181</v>
      </c>
    </row>
    <row r="2" spans="1:3" x14ac:dyDescent="0.35">
      <c r="A2" t="s">
        <v>221</v>
      </c>
      <c r="B2" s="3">
        <v>0.92</v>
      </c>
      <c r="C2" s="3">
        <v>0.9</v>
      </c>
    </row>
    <row r="3" spans="1:3" x14ac:dyDescent="0.35">
      <c r="A3" t="s">
        <v>178</v>
      </c>
      <c r="B3" s="3">
        <v>0.92</v>
      </c>
      <c r="C3" s="3">
        <v>0.93</v>
      </c>
    </row>
    <row r="4" spans="1:3" x14ac:dyDescent="0.35">
      <c r="A4" t="s">
        <v>179</v>
      </c>
      <c r="B4" s="3">
        <v>0.92</v>
      </c>
      <c r="C4" s="3">
        <v>0.99</v>
      </c>
    </row>
    <row r="9" spans="1:3" x14ac:dyDescent="0.35">
      <c r="A9" t="s">
        <v>186</v>
      </c>
      <c r="B9" t="s">
        <v>190</v>
      </c>
    </row>
    <row r="10" spans="1:3" x14ac:dyDescent="0.35">
      <c r="A10" t="s">
        <v>191</v>
      </c>
      <c r="B10">
        <v>0</v>
      </c>
    </row>
    <row r="11" spans="1:3" x14ac:dyDescent="0.35">
      <c r="A11" t="s">
        <v>187</v>
      </c>
      <c r="B11" s="20">
        <v>0.1</v>
      </c>
    </row>
    <row r="12" spans="1:3" x14ac:dyDescent="0.35">
      <c r="A12" t="s">
        <v>188</v>
      </c>
      <c r="B12" s="20">
        <v>0.5</v>
      </c>
    </row>
    <row r="13" spans="1:3" x14ac:dyDescent="0.35">
      <c r="A13" t="s">
        <v>189</v>
      </c>
      <c r="B13" s="20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DATA ENTRY</vt:lpstr>
      <vt:lpstr>SAVINGS CALCULATOR</vt:lpstr>
      <vt:lpstr>ICE DATA</vt:lpstr>
      <vt:lpstr>ELECT DATA</vt:lpstr>
      <vt:lpstr>BAT DATA</vt:lpstr>
      <vt:lpstr>Electric</vt:lpstr>
      <vt:lpstr>Model</vt:lpstr>
    </vt:vector>
  </TitlesOfParts>
  <Company>Yale Equipment &amp; Services,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Spectre Industries LLC</dc:creator>
  <cp:lastModifiedBy>Chris Anglewicz</cp:lastModifiedBy>
  <cp:lastPrinted>2022-08-11T00:35:31Z</cp:lastPrinted>
  <dcterms:created xsi:type="dcterms:W3CDTF">2011-08-10T17:38:13Z</dcterms:created>
  <dcterms:modified xsi:type="dcterms:W3CDTF">2022-08-11T05:11:21Z</dcterms:modified>
</cp:coreProperties>
</file>